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505" windowHeight="6165"/>
  </bookViews>
  <sheets>
    <sheet name="Table1" sheetId="1" r:id="rId1"/>
  </sheets>
  <definedNames>
    <definedName name="_xlnm.Print_Area" localSheetId="0">Table1!$A$1:$J$82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1" l="1"/>
  <c r="I61" i="1"/>
  <c r="J65" i="1"/>
  <c r="I60" i="1"/>
  <c r="J61" i="1"/>
  <c r="I56" i="1"/>
  <c r="I47" i="1"/>
  <c r="I45" i="1"/>
  <c r="J45" i="1" s="1"/>
  <c r="I46" i="1"/>
  <c r="J46" i="1" s="1"/>
  <c r="I39" i="1"/>
  <c r="I31" i="1"/>
  <c r="J31" i="1" s="1"/>
  <c r="I16" i="1"/>
  <c r="I15" i="1"/>
  <c r="J14" i="1"/>
  <c r="J17" i="1"/>
  <c r="J18" i="1"/>
  <c r="J19" i="1"/>
  <c r="J20" i="1"/>
  <c r="J24" i="1"/>
  <c r="J27" i="1"/>
  <c r="J29" i="1"/>
  <c r="J30" i="1"/>
  <c r="J32" i="1"/>
  <c r="J33" i="1"/>
  <c r="J34" i="1"/>
  <c r="J35" i="1"/>
  <c r="J37" i="1"/>
  <c r="J38" i="1"/>
  <c r="J40" i="1"/>
  <c r="J42" i="1"/>
  <c r="J43" i="1"/>
  <c r="J48" i="1"/>
  <c r="J50" i="1"/>
  <c r="J51" i="1"/>
  <c r="J52" i="1"/>
  <c r="J54" i="1"/>
  <c r="J55" i="1"/>
  <c r="J59" i="1"/>
  <c r="J62" i="1"/>
  <c r="J63" i="1"/>
  <c r="J67" i="1"/>
  <c r="J68" i="1"/>
  <c r="J69" i="1"/>
  <c r="J70" i="1"/>
  <c r="J72" i="1"/>
  <c r="J73" i="1"/>
  <c r="J74" i="1"/>
  <c r="J75" i="1"/>
  <c r="J77" i="1"/>
  <c r="J78" i="1"/>
  <c r="J80" i="1"/>
  <c r="J81" i="1"/>
  <c r="I76" i="1"/>
  <c r="I71" i="1"/>
  <c r="J71" i="1" s="1"/>
  <c r="I66" i="1"/>
  <c r="I58" i="1"/>
  <c r="J58" i="1" s="1"/>
  <c r="I53" i="1"/>
  <c r="I44" i="1"/>
  <c r="I36" i="1"/>
  <c r="I28" i="1"/>
  <c r="I23" i="1"/>
  <c r="I13" i="1"/>
  <c r="I10" i="1"/>
  <c r="E82" i="1"/>
  <c r="E76" i="1" s="1"/>
  <c r="E79" i="1"/>
  <c r="J79" i="1" s="1"/>
  <c r="E71" i="1"/>
  <c r="E66" i="1"/>
  <c r="E64" i="1"/>
  <c r="J64" i="1" s="1"/>
  <c r="E60" i="1"/>
  <c r="E58" i="1"/>
  <c r="E57" i="1"/>
  <c r="E53" i="1" s="1"/>
  <c r="E56" i="1"/>
  <c r="E49" i="1"/>
  <c r="E44" i="1" s="1"/>
  <c r="E47" i="1"/>
  <c r="E41" i="1"/>
  <c r="J41" i="1" s="1"/>
  <c r="E39" i="1"/>
  <c r="E36" i="1"/>
  <c r="E28" i="1"/>
  <c r="E23" i="1"/>
  <c r="E22" i="1"/>
  <c r="J22" i="1" s="1"/>
  <c r="E21" i="1"/>
  <c r="J21" i="1" s="1"/>
  <c r="E16" i="1"/>
  <c r="E11" i="1"/>
  <c r="E10" i="1"/>
  <c r="J44" i="1" l="1"/>
  <c r="E13" i="1"/>
  <c r="J23" i="1"/>
  <c r="J53" i="1"/>
  <c r="J76" i="1"/>
  <c r="J57" i="1"/>
  <c r="J47" i="1"/>
  <c r="J39" i="1"/>
  <c r="J56" i="1"/>
  <c r="J82" i="1"/>
  <c r="E9" i="1"/>
  <c r="J10" i="1"/>
  <c r="J36" i="1"/>
  <c r="J66" i="1"/>
  <c r="J49" i="1"/>
  <c r="J28" i="1"/>
  <c r="J16" i="1"/>
  <c r="J60" i="1"/>
  <c r="I12" i="1"/>
  <c r="J12" i="1" s="1"/>
  <c r="I11" i="1"/>
  <c r="J11" i="1" s="1"/>
  <c r="I9" i="1"/>
  <c r="J9" i="1" s="1"/>
  <c r="J15" i="1"/>
  <c r="J13" i="1"/>
  <c r="F28" i="1"/>
  <c r="G28" i="1"/>
  <c r="H28" i="1"/>
  <c r="F23" i="1"/>
  <c r="G23" i="1"/>
  <c r="H23" i="1"/>
  <c r="F66" i="1"/>
  <c r="G66" i="1"/>
  <c r="H66" i="1"/>
  <c r="F71" i="1"/>
  <c r="G71" i="1"/>
  <c r="H71" i="1"/>
  <c r="F53" i="1" l="1"/>
  <c r="G53" i="1"/>
  <c r="H53" i="1"/>
  <c r="F13" i="1"/>
  <c r="G13" i="1"/>
  <c r="H13" i="1"/>
</calcChain>
</file>

<file path=xl/sharedStrings.xml><?xml version="1.0" encoding="utf-8"?>
<sst xmlns="http://schemas.openxmlformats.org/spreadsheetml/2006/main" count="234" uniqueCount="96">
  <si>
    <t/>
  </si>
  <si>
    <t>Наименование</t>
  </si>
  <si>
    <t>РПр</t>
  </si>
  <si>
    <t>ПР</t>
  </si>
  <si>
    <t>Итого</t>
  </si>
  <si>
    <t>ОБЩЕГОСУДАРСТВЕННЫЕ ВОПРОСЫ</t>
  </si>
  <si>
    <t>0100</t>
  </si>
  <si>
    <t>Средства федерального бюджета</t>
  </si>
  <si>
    <t>1</t>
  </si>
  <si>
    <t>Средства областного бюджета</t>
  </si>
  <si>
    <t>2</t>
  </si>
  <si>
    <t>Средства бюджета муниципального района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</si>
  <si>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</si>
  <si>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</si>
  <si>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</si>
  <si>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</si>
  <si>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</si>
  <si>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</si>
  <si>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</si>
  <si>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</si>
  <si>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</si>
  <si>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</si>
  <si>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</si>
  <si>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</si>
  <si>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</si>
  <si>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ЭКОНОМИКА</t>
  </si>
  <si>
    <t>0400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</si>
  <si>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</si>
  <si>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</si>
  <si>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</si>
  <si>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</si>
  <si>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</si>
  <si>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</si>
  <si>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</si>
  <si>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</si>
  <si>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</si>
  <si>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</si>
  <si>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</si>
  <si>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</si>
  <si>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</si>
  <si>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</si>
  <si>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</si>
  <si>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</si>
  <si>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</si>
  <si>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</si>
  <si>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</si>
  <si>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</si>
  <si>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</si>
  <si>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</si>
  <si>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</si>
  <si>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</si>
  <si>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</si>
  <si>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</si>
  <si>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</si>
  <si>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</si>
  <si>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</si>
  <si>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</si>
  <si>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</si>
  <si>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</si>
  <si>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</si>
  <si>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</si>
  <si>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</si>
  <si>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</si>
  <si>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Массовый спорт</t>
  </si>
  <si>
    <t>1102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</si>
  <si>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</si>
  <si>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</si>
  <si>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</si>
  <si>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</si>
  <si>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МЕЖБЮДЖЕТНЫЕ ТРАНСФЕРТЫ ОБЩЕГО ХАРАКТЕРА БЮДЖЕТАМ СУБЪЕКТОВ РОССИЙСКОЙ ФЕДЕРАЦИИ И МУНИЦИПАЛЬНЫХ ОБРАЗОВАНИЙ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</si>
  <si>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</si>
  <si>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</si>
  <si>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 из 1</t>
  </si>
  <si>
    <t>Иные межбюджетные трансферты</t>
  </si>
  <si>
    <t>0105</t>
  </si>
  <si>
    <t>Судебная система</t>
  </si>
  <si>
    <t>тыс.руб.</t>
  </si>
  <si>
    <t>Дополнительное образование детей</t>
  </si>
  <si>
    <t>0703</t>
  </si>
  <si>
    <t xml:space="preserve">Иные дотации
</t>
  </si>
  <si>
    <t xml:space="preserve">Благоустройство </t>
  </si>
  <si>
    <t>0503</t>
  </si>
  <si>
    <t>тыс. руб.</t>
  </si>
  <si>
    <t>Жилищное хозяйство</t>
  </si>
  <si>
    <t>0501</t>
  </si>
  <si>
    <t>0102</t>
  </si>
  <si>
    <t>Функционирование высшего должностного лица субъекта Российской Федерации и муниципального образования</t>
  </si>
  <si>
    <t>0405</t>
  </si>
  <si>
    <t>Сельское хозяйство и рыболовство</t>
  </si>
  <si>
    <t>Утверждено</t>
  </si>
  <si>
    <t>Другие вопросы в области жилищно-коммунального хозяйства</t>
  </si>
  <si>
    <t>0505</t>
  </si>
  <si>
    <t>Исполнено</t>
  </si>
  <si>
    <t>% исполнения</t>
  </si>
  <si>
    <t xml:space="preserve">Распределение бюджетных ассигнований по разделам и подразделам классификации расходов бюджета за 1 квартал 2025 года </t>
  </si>
  <si>
    <t>Приложение 3 к Решению Колпнянского районного Совета народных депутатов № 224 от "19" мая 2025 года "Об отчете об исполнении бюджета Колпнянского района Орловской области за I квартал 2025 года"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</si>
</sst>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0"/>
      <color rgb="FF000000"/>
      <name val="Times New Roman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4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>
      <alignment vertical="top" wrapText="1"/>
    </xf>
  </cellStyleXfs>
  <cellXfs count="75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0" fontId="0" fillId="3" borderId="0" xfId="0" applyFont="1" applyFill="1" applyAlignment="1">
      <alignment vertical="top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64" fontId="7" fillId="0" borderId="5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6" fillId="4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center" vertical="top" wrapText="1"/>
    </xf>
    <xf numFmtId="164" fontId="6" fillId="0" borderId="5" xfId="0" applyNumberFormat="1" applyFont="1" applyFill="1" applyBorder="1" applyAlignment="1">
      <alignment horizontal="right" vertical="center" wrapText="1"/>
    </xf>
    <xf numFmtId="164" fontId="7" fillId="3" borderId="5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top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CCFF"/>
      <color rgb="FF66CCFF"/>
      <color rgb="FF66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view="pageBreakPreview" workbookViewId="0">
      <selection activeCell="B2" sqref="B2:J2"/>
    </sheetView>
  </sheetViews>
  <sheetFormatPr defaultRowHeight="12.75" x14ac:dyDescent="0.2"/>
  <cols>
    <col min="1" max="1" width="62.33203125" customWidth="1"/>
    <col min="2" max="2" width="1.5" customWidth="1"/>
    <col min="3" max="3" width="7.83203125" customWidth="1"/>
    <col min="4" max="4" width="6.33203125" customWidth="1"/>
    <col min="5" max="5" width="14.83203125" style="8" customWidth="1"/>
    <col min="6" max="6" width="15.5" style="12" hidden="1" customWidth="1"/>
    <col min="7" max="7" width="15.5" style="8" hidden="1" customWidth="1"/>
    <col min="8" max="8" width="0.1640625" hidden="1" customWidth="1"/>
    <col min="9" max="9" width="13" customWidth="1"/>
    <col min="10" max="10" width="13.1640625" customWidth="1"/>
    <col min="11" max="11" width="9.33203125" hidden="1" customWidth="1"/>
  </cols>
  <sheetData>
    <row r="1" spans="1:11" x14ac:dyDescent="0.2">
      <c r="A1" s="15" t="s">
        <v>0</v>
      </c>
      <c r="B1" s="39"/>
      <c r="C1" s="39"/>
      <c r="D1" s="39"/>
      <c r="E1" s="40"/>
      <c r="F1" s="41"/>
      <c r="G1" s="40"/>
      <c r="H1" s="39"/>
      <c r="I1" s="15"/>
      <c r="J1" s="15"/>
    </row>
    <row r="2" spans="1:11" ht="92.25" customHeight="1" x14ac:dyDescent="0.2">
      <c r="A2" s="42"/>
      <c r="B2" s="51" t="s">
        <v>95</v>
      </c>
      <c r="C2" s="51"/>
      <c r="D2" s="51"/>
      <c r="E2" s="51"/>
      <c r="F2" s="51"/>
      <c r="G2" s="51"/>
      <c r="H2" s="51"/>
      <c r="I2" s="51"/>
      <c r="J2" s="51"/>
    </row>
    <row r="3" spans="1:11" ht="17.45" customHeight="1" x14ac:dyDescent="0.2">
      <c r="A3" s="71"/>
      <c r="B3" s="71"/>
      <c r="C3" s="71"/>
      <c r="D3" s="71"/>
      <c r="E3" s="71"/>
      <c r="F3" s="43"/>
      <c r="G3" s="15"/>
      <c r="H3" s="15"/>
      <c r="I3" s="15"/>
      <c r="J3" s="15"/>
    </row>
    <row r="4" spans="1:11" ht="34.35" customHeight="1" x14ac:dyDescent="0.2">
      <c r="A4" s="69" t="s">
        <v>94</v>
      </c>
      <c r="B4" s="69"/>
      <c r="C4" s="69"/>
      <c r="D4" s="69"/>
      <c r="E4" s="69"/>
      <c r="F4" s="69"/>
      <c r="G4" s="69"/>
      <c r="H4" s="70"/>
      <c r="I4" s="70"/>
      <c r="J4" s="70"/>
    </row>
    <row r="5" spans="1:11" ht="12.95" customHeight="1" x14ac:dyDescent="0.2">
      <c r="A5" s="72" t="s">
        <v>0</v>
      </c>
      <c r="B5" s="72"/>
      <c r="C5" s="72"/>
      <c r="D5" s="42" t="s">
        <v>0</v>
      </c>
      <c r="E5" s="44" t="s">
        <v>0</v>
      </c>
      <c r="F5" s="45" t="s">
        <v>0</v>
      </c>
      <c r="G5" s="44" t="s">
        <v>0</v>
      </c>
      <c r="H5" s="15"/>
      <c r="I5" s="15"/>
      <c r="J5" s="15"/>
    </row>
    <row r="6" spans="1:11" ht="24" customHeight="1" x14ac:dyDescent="0.2">
      <c r="A6" s="73" t="s">
        <v>0</v>
      </c>
      <c r="B6" s="73"/>
      <c r="C6" s="73"/>
      <c r="D6" s="1" t="s">
        <v>0</v>
      </c>
      <c r="E6" s="13"/>
      <c r="F6" s="13"/>
      <c r="G6" s="9" t="s">
        <v>76</v>
      </c>
      <c r="I6" s="15"/>
      <c r="J6" s="13" t="s">
        <v>82</v>
      </c>
    </row>
    <row r="7" spans="1:11" s="29" customFormat="1" ht="24" customHeight="1" x14ac:dyDescent="0.2">
      <c r="A7" s="31"/>
      <c r="B7" s="32"/>
      <c r="C7" s="32"/>
      <c r="D7" s="33"/>
      <c r="E7" s="64" t="s">
        <v>89</v>
      </c>
      <c r="F7" s="47"/>
      <c r="G7" s="47"/>
      <c r="H7" s="47"/>
      <c r="I7" s="65" t="s">
        <v>92</v>
      </c>
      <c r="J7" s="65" t="s">
        <v>93</v>
      </c>
    </row>
    <row r="8" spans="1:11" ht="43.7" customHeight="1" x14ac:dyDescent="0.2">
      <c r="A8" s="74" t="s">
        <v>1</v>
      </c>
      <c r="B8" s="74"/>
      <c r="C8" s="30" t="s">
        <v>2</v>
      </c>
      <c r="D8" s="46" t="s">
        <v>3</v>
      </c>
      <c r="E8" s="64"/>
      <c r="F8" s="48"/>
      <c r="G8" s="48"/>
      <c r="H8" s="48"/>
      <c r="I8" s="65"/>
      <c r="J8" s="65"/>
    </row>
    <row r="9" spans="1:11" ht="17.100000000000001" customHeight="1" x14ac:dyDescent="0.2">
      <c r="A9" s="68" t="s">
        <v>4</v>
      </c>
      <c r="B9" s="68"/>
      <c r="C9" s="2" t="s">
        <v>0</v>
      </c>
      <c r="D9" s="3" t="s">
        <v>0</v>
      </c>
      <c r="E9" s="26">
        <f>E13+E23+E28+E36+E44+E53+E58+E66+E71+E76</f>
        <v>883574.65999999992</v>
      </c>
      <c r="F9"/>
      <c r="G9"/>
      <c r="I9" s="26">
        <f>I13+I23+I28+I36+I44+I53+I58+I66+I71+I76</f>
        <v>93053.000000000015</v>
      </c>
      <c r="J9" s="26">
        <f>I9/E9*100</f>
        <v>10.531424701563989</v>
      </c>
      <c r="K9" s="5"/>
    </row>
    <row r="10" spans="1:11" ht="17.100000000000001" customHeight="1" x14ac:dyDescent="0.2">
      <c r="A10" s="53" t="s">
        <v>7</v>
      </c>
      <c r="B10" s="53"/>
      <c r="C10" s="4" t="s">
        <v>8</v>
      </c>
      <c r="D10" s="3"/>
      <c r="E10" s="10">
        <f>E14+E24+E29+E37+E45+E54+E59+E67+E72+E77</f>
        <v>168966.1</v>
      </c>
      <c r="F10"/>
      <c r="G10"/>
      <c r="I10" s="10">
        <f>I14+I24+I29+I37+I45+I54+I59+I67+I72+I77</f>
        <v>6983.2999999999993</v>
      </c>
      <c r="J10" s="26">
        <f t="shared" ref="J10:J73" si="0">I10/E10*100</f>
        <v>4.1329592148957683</v>
      </c>
    </row>
    <row r="11" spans="1:11" ht="17.100000000000001" customHeight="1" x14ac:dyDescent="0.2">
      <c r="A11" s="53" t="s">
        <v>9</v>
      </c>
      <c r="B11" s="53"/>
      <c r="C11" s="4" t="s">
        <v>10</v>
      </c>
      <c r="D11" s="3"/>
      <c r="E11" s="10">
        <f>E15+E25+E30+E38+E46+E55+E60+E68+E73+E78</f>
        <v>203799.6</v>
      </c>
      <c r="F11"/>
      <c r="G11"/>
      <c r="I11" s="10">
        <f>I15+I25+I30+I38+I46+I55+I60+I68+I73+I78</f>
        <v>36346.400000000001</v>
      </c>
      <c r="J11" s="26">
        <f t="shared" si="0"/>
        <v>17.834382403105799</v>
      </c>
    </row>
    <row r="12" spans="1:11" ht="17.100000000000001" customHeight="1" x14ac:dyDescent="0.2">
      <c r="A12" s="53" t="s">
        <v>11</v>
      </c>
      <c r="B12" s="53"/>
      <c r="C12" s="4" t="s">
        <v>12</v>
      </c>
      <c r="D12" s="3"/>
      <c r="E12" s="10">
        <v>510809</v>
      </c>
      <c r="F12"/>
      <c r="G12"/>
      <c r="I12" s="10">
        <f>I16+I26+I31+I39+I47+I56+I61+I69+I74+I79</f>
        <v>49723.299999999996</v>
      </c>
      <c r="J12" s="26">
        <f t="shared" si="0"/>
        <v>9.7342255128629294</v>
      </c>
    </row>
    <row r="13" spans="1:11" s="20" customFormat="1" ht="15" customHeight="1" x14ac:dyDescent="0.2">
      <c r="A13" s="54" t="s">
        <v>5</v>
      </c>
      <c r="B13" s="54"/>
      <c r="C13" s="18" t="s">
        <v>6</v>
      </c>
      <c r="D13" s="18" t="s">
        <v>0</v>
      </c>
      <c r="E13" s="19">
        <f>E18+E19+E20+E21+E22+E17</f>
        <v>64726.1</v>
      </c>
      <c r="F13" s="19">
        <f t="shared" ref="F13:H13" si="1">F18+F19+F20+F21+F22+F17</f>
        <v>0</v>
      </c>
      <c r="G13" s="19">
        <f t="shared" si="1"/>
        <v>0</v>
      </c>
      <c r="H13" s="19">
        <f t="shared" si="1"/>
        <v>0</v>
      </c>
      <c r="I13" s="19">
        <f>I18+I19+I20+I21+I22+I17</f>
        <v>12274</v>
      </c>
      <c r="J13" s="50">
        <f t="shared" si="0"/>
        <v>18.962984020356551</v>
      </c>
    </row>
    <row r="14" spans="1:11" ht="20.45" customHeight="1" x14ac:dyDescent="0.2">
      <c r="A14" s="53" t="s">
        <v>7</v>
      </c>
      <c r="B14" s="53"/>
      <c r="C14" s="4" t="s">
        <v>8</v>
      </c>
      <c r="D14" s="4" t="s">
        <v>0</v>
      </c>
      <c r="E14" s="10">
        <v>3</v>
      </c>
      <c r="F14"/>
      <c r="G14"/>
      <c r="I14" s="10">
        <v>3</v>
      </c>
      <c r="J14" s="26">
        <f t="shared" si="0"/>
        <v>100</v>
      </c>
    </row>
    <row r="15" spans="1:11" ht="15" customHeight="1" x14ac:dyDescent="0.2">
      <c r="A15" s="53" t="s">
        <v>9</v>
      </c>
      <c r="B15" s="53"/>
      <c r="C15" s="4" t="s">
        <v>10</v>
      </c>
      <c r="D15" s="4" t="s">
        <v>0</v>
      </c>
      <c r="E15" s="10">
        <v>1385.2</v>
      </c>
      <c r="F15"/>
      <c r="G15"/>
      <c r="I15" s="10">
        <f>157.8+158.4+163.7</f>
        <v>479.90000000000003</v>
      </c>
      <c r="J15" s="26">
        <f t="shared" si="0"/>
        <v>34.644816632977189</v>
      </c>
    </row>
    <row r="16" spans="1:11" ht="20.45" customHeight="1" x14ac:dyDescent="0.2">
      <c r="A16" s="53" t="s">
        <v>11</v>
      </c>
      <c r="B16" s="53"/>
      <c r="C16" s="4" t="s">
        <v>12</v>
      </c>
      <c r="D16" s="4" t="s">
        <v>0</v>
      </c>
      <c r="E16" s="10">
        <f>62976.2+361.7</f>
        <v>63337.899999999994</v>
      </c>
      <c r="F16"/>
      <c r="G16"/>
      <c r="I16" s="10">
        <f>360.3+940.1+1113.5+257.4+233+330.9+159.2+12+68+251.9+43.5+6819+1181.6+10.1+10.6</f>
        <v>11791.1</v>
      </c>
      <c r="J16" s="26">
        <f t="shared" si="0"/>
        <v>18.616183990943814</v>
      </c>
    </row>
    <row r="17" spans="1:11" s="28" customFormat="1" ht="52.5" customHeight="1" x14ac:dyDescent="0.2">
      <c r="A17" s="58" t="s">
        <v>86</v>
      </c>
      <c r="B17" s="59"/>
      <c r="C17" s="27" t="s">
        <v>6</v>
      </c>
      <c r="D17" s="11" t="s">
        <v>85</v>
      </c>
      <c r="E17" s="14">
        <v>3640</v>
      </c>
      <c r="F17" s="17"/>
      <c r="G17" s="17"/>
      <c r="H17" s="17"/>
      <c r="I17" s="14">
        <v>360.3</v>
      </c>
      <c r="J17" s="49">
        <f t="shared" si="0"/>
        <v>9.8983516483516478</v>
      </c>
    </row>
    <row r="18" spans="1:11" ht="60" customHeight="1" x14ac:dyDescent="0.2">
      <c r="A18" s="52" t="s">
        <v>13</v>
      </c>
      <c r="B18" s="52"/>
      <c r="C18" s="2" t="s">
        <v>6</v>
      </c>
      <c r="D18" s="2" t="s">
        <v>14</v>
      </c>
      <c r="E18" s="14">
        <v>3230</v>
      </c>
      <c r="F18" s="17"/>
      <c r="G18" s="17"/>
      <c r="H18" s="17"/>
      <c r="I18" s="14">
        <v>940.1</v>
      </c>
      <c r="J18" s="49">
        <f t="shared" si="0"/>
        <v>29.10526315789474</v>
      </c>
      <c r="K18" s="5"/>
    </row>
    <row r="19" spans="1:11" ht="22.5" customHeight="1" x14ac:dyDescent="0.2">
      <c r="A19" s="66" t="s">
        <v>75</v>
      </c>
      <c r="B19" s="67"/>
      <c r="C19" s="2" t="s">
        <v>6</v>
      </c>
      <c r="D19" s="11" t="s">
        <v>74</v>
      </c>
      <c r="E19" s="14">
        <v>3</v>
      </c>
      <c r="F19" s="17"/>
      <c r="G19" s="17"/>
      <c r="H19" s="17"/>
      <c r="I19" s="14">
        <v>3</v>
      </c>
      <c r="J19" s="49">
        <f t="shared" si="0"/>
        <v>100</v>
      </c>
      <c r="K19" s="5"/>
    </row>
    <row r="20" spans="1:11" ht="45.75" customHeight="1" x14ac:dyDescent="0.2">
      <c r="A20" s="52" t="s">
        <v>15</v>
      </c>
      <c r="B20" s="52"/>
      <c r="C20" s="2" t="s">
        <v>6</v>
      </c>
      <c r="D20" s="2" t="s">
        <v>16</v>
      </c>
      <c r="E20" s="14">
        <v>7779</v>
      </c>
      <c r="F20" s="17"/>
      <c r="G20" s="17"/>
      <c r="H20" s="17"/>
      <c r="I20" s="14">
        <v>1603.9</v>
      </c>
      <c r="J20" s="49">
        <f t="shared" si="0"/>
        <v>20.618331405064918</v>
      </c>
    </row>
    <row r="21" spans="1:11" ht="15" customHeight="1" x14ac:dyDescent="0.2">
      <c r="A21" s="52" t="s">
        <v>17</v>
      </c>
      <c r="B21" s="52"/>
      <c r="C21" s="2" t="s">
        <v>6</v>
      </c>
      <c r="D21" s="2" t="s">
        <v>18</v>
      </c>
      <c r="E21" s="14">
        <f>805-53-4</f>
        <v>748</v>
      </c>
      <c r="F21" s="17"/>
      <c r="G21" s="17"/>
      <c r="H21" s="17"/>
      <c r="I21" s="14">
        <v>0</v>
      </c>
      <c r="J21" s="49">
        <f t="shared" si="0"/>
        <v>0</v>
      </c>
    </row>
    <row r="22" spans="1:11" ht="15" customHeight="1" x14ac:dyDescent="0.2">
      <c r="A22" s="52" t="s">
        <v>19</v>
      </c>
      <c r="B22" s="52"/>
      <c r="C22" s="2" t="s">
        <v>6</v>
      </c>
      <c r="D22" s="2" t="s">
        <v>20</v>
      </c>
      <c r="E22" s="14">
        <f>48960.4+4+361.7</f>
        <v>49326.1</v>
      </c>
      <c r="F22" s="17"/>
      <c r="G22" s="17"/>
      <c r="H22" s="17"/>
      <c r="I22" s="14">
        <v>9366.7000000000007</v>
      </c>
      <c r="J22" s="49">
        <f t="shared" si="0"/>
        <v>18.989338301629363</v>
      </c>
    </row>
    <row r="23" spans="1:11" s="20" customFormat="1" ht="15" customHeight="1" x14ac:dyDescent="0.2">
      <c r="A23" s="54" t="s">
        <v>21</v>
      </c>
      <c r="B23" s="54"/>
      <c r="C23" s="18" t="s">
        <v>22</v>
      </c>
      <c r="D23" s="18" t="s">
        <v>0</v>
      </c>
      <c r="E23" s="21">
        <f>E27</f>
        <v>1447.6</v>
      </c>
      <c r="F23" s="21">
        <f t="shared" ref="F23:H23" si="2">F27</f>
        <v>0</v>
      </c>
      <c r="G23" s="21">
        <f t="shared" si="2"/>
        <v>0</v>
      </c>
      <c r="H23" s="21">
        <f t="shared" si="2"/>
        <v>0</v>
      </c>
      <c r="I23" s="21">
        <f>I27</f>
        <v>361.9</v>
      </c>
      <c r="J23" s="50">
        <f t="shared" si="0"/>
        <v>25</v>
      </c>
    </row>
    <row r="24" spans="1:11" ht="20.45" customHeight="1" x14ac:dyDescent="0.2">
      <c r="A24" s="53" t="s">
        <v>7</v>
      </c>
      <c r="B24" s="53"/>
      <c r="C24" s="4" t="s">
        <v>8</v>
      </c>
      <c r="D24" s="4" t="s">
        <v>0</v>
      </c>
      <c r="E24" s="10">
        <v>1447.6</v>
      </c>
      <c r="F24"/>
      <c r="G24"/>
      <c r="I24" s="10">
        <v>361.9</v>
      </c>
      <c r="J24" s="26">
        <f t="shared" si="0"/>
        <v>25</v>
      </c>
    </row>
    <row r="25" spans="1:11" ht="15" customHeight="1" x14ac:dyDescent="0.2">
      <c r="A25" s="53" t="s">
        <v>9</v>
      </c>
      <c r="B25" s="53"/>
      <c r="C25" s="4" t="s">
        <v>10</v>
      </c>
      <c r="D25" s="4" t="s">
        <v>0</v>
      </c>
      <c r="E25" s="10">
        <v>0</v>
      </c>
      <c r="F25"/>
      <c r="G25"/>
      <c r="I25" s="10">
        <v>0</v>
      </c>
      <c r="J25" s="26">
        <v>0</v>
      </c>
    </row>
    <row r="26" spans="1:11" ht="20.45" customHeight="1" x14ac:dyDescent="0.2">
      <c r="A26" s="53" t="s">
        <v>11</v>
      </c>
      <c r="B26" s="53"/>
      <c r="C26" s="4" t="s">
        <v>12</v>
      </c>
      <c r="D26" s="4" t="s">
        <v>0</v>
      </c>
      <c r="E26" s="10">
        <v>0</v>
      </c>
      <c r="F26"/>
      <c r="G26"/>
      <c r="I26" s="10">
        <v>0</v>
      </c>
      <c r="J26" s="26">
        <v>0</v>
      </c>
    </row>
    <row r="27" spans="1:11" ht="15" customHeight="1" x14ac:dyDescent="0.2">
      <c r="A27" s="52" t="s">
        <v>23</v>
      </c>
      <c r="B27" s="52"/>
      <c r="C27" s="2" t="s">
        <v>22</v>
      </c>
      <c r="D27" s="2" t="s">
        <v>24</v>
      </c>
      <c r="E27" s="14">
        <v>1447.6</v>
      </c>
      <c r="F27" s="17"/>
      <c r="G27" s="17"/>
      <c r="H27" s="17"/>
      <c r="I27" s="14">
        <v>361.9</v>
      </c>
      <c r="J27" s="49">
        <f t="shared" si="0"/>
        <v>25</v>
      </c>
    </row>
    <row r="28" spans="1:11" s="20" customFormat="1" ht="15" customHeight="1" x14ac:dyDescent="0.2">
      <c r="A28" s="54" t="s">
        <v>25</v>
      </c>
      <c r="B28" s="54"/>
      <c r="C28" s="18" t="s">
        <v>26</v>
      </c>
      <c r="D28" s="18" t="s">
        <v>0</v>
      </c>
      <c r="E28" s="21">
        <f>E33+E34+E35+E32</f>
        <v>48743.8</v>
      </c>
      <c r="F28" s="21">
        <f t="shared" ref="F28:H28" si="3">F33+F34+F35+F32</f>
        <v>0</v>
      </c>
      <c r="G28" s="21">
        <f t="shared" si="3"/>
        <v>0</v>
      </c>
      <c r="H28" s="21">
        <f t="shared" si="3"/>
        <v>0</v>
      </c>
      <c r="I28" s="21">
        <f>I33+I34+I35+I32</f>
        <v>1211.5</v>
      </c>
      <c r="J28" s="50">
        <f t="shared" si="0"/>
        <v>2.4854443026600306</v>
      </c>
    </row>
    <row r="29" spans="1:11" ht="20.45" customHeight="1" x14ac:dyDescent="0.2">
      <c r="A29" s="53" t="s">
        <v>7</v>
      </c>
      <c r="B29" s="53"/>
      <c r="C29" s="4" t="s">
        <v>8</v>
      </c>
      <c r="D29" s="4" t="s">
        <v>0</v>
      </c>
      <c r="E29" s="10">
        <v>0</v>
      </c>
      <c r="F29"/>
      <c r="G29"/>
      <c r="I29" s="10">
        <v>0</v>
      </c>
      <c r="J29" s="26" t="e">
        <f t="shared" si="0"/>
        <v>#DIV/0!</v>
      </c>
    </row>
    <row r="30" spans="1:11" ht="15" customHeight="1" x14ac:dyDescent="0.2">
      <c r="A30" s="53" t="s">
        <v>9</v>
      </c>
      <c r="B30" s="53"/>
      <c r="C30" s="4" t="s">
        <v>10</v>
      </c>
      <c r="D30" s="4" t="s">
        <v>0</v>
      </c>
      <c r="E30" s="10">
        <v>10356.299999999999</v>
      </c>
      <c r="F30"/>
      <c r="G30"/>
      <c r="I30" s="10">
        <v>0</v>
      </c>
      <c r="J30" s="26">
        <f t="shared" si="0"/>
        <v>0</v>
      </c>
    </row>
    <row r="31" spans="1:11" ht="20.45" customHeight="1" x14ac:dyDescent="0.2">
      <c r="A31" s="53" t="s">
        <v>11</v>
      </c>
      <c r="B31" s="53"/>
      <c r="C31" s="4" t="s">
        <v>12</v>
      </c>
      <c r="D31" s="4" t="s">
        <v>0</v>
      </c>
      <c r="E31" s="10">
        <v>38387.5</v>
      </c>
      <c r="F31"/>
      <c r="G31"/>
      <c r="I31" s="10">
        <f>775.1+10+412.4+14</f>
        <v>1211.5</v>
      </c>
      <c r="J31" s="26">
        <f t="shared" si="0"/>
        <v>3.1559752523607947</v>
      </c>
    </row>
    <row r="32" spans="1:11" s="34" customFormat="1" ht="20.45" customHeight="1" x14ac:dyDescent="0.2">
      <c r="A32" s="58" t="s">
        <v>88</v>
      </c>
      <c r="B32" s="59"/>
      <c r="C32" s="27" t="s">
        <v>26</v>
      </c>
      <c r="D32" s="11" t="s">
        <v>87</v>
      </c>
      <c r="E32" s="14">
        <v>356.3</v>
      </c>
      <c r="F32" s="17"/>
      <c r="G32" s="17"/>
      <c r="H32" s="17"/>
      <c r="I32" s="14">
        <v>0</v>
      </c>
      <c r="J32" s="26">
        <f t="shared" si="0"/>
        <v>0</v>
      </c>
    </row>
    <row r="33" spans="1:10" ht="15" customHeight="1" x14ac:dyDescent="0.2">
      <c r="A33" s="52" t="s">
        <v>27</v>
      </c>
      <c r="B33" s="52"/>
      <c r="C33" s="2" t="s">
        <v>26</v>
      </c>
      <c r="D33" s="2" t="s">
        <v>28</v>
      </c>
      <c r="E33" s="14">
        <v>3000</v>
      </c>
      <c r="F33" s="17"/>
      <c r="G33" s="17"/>
      <c r="H33" s="17"/>
      <c r="I33" s="14">
        <v>775.1</v>
      </c>
      <c r="J33" s="26">
        <f t="shared" si="0"/>
        <v>25.83666666666667</v>
      </c>
    </row>
    <row r="34" spans="1:10" ht="15" customHeight="1" x14ac:dyDescent="0.2">
      <c r="A34" s="52" t="s">
        <v>29</v>
      </c>
      <c r="B34" s="52"/>
      <c r="C34" s="2" t="s">
        <v>26</v>
      </c>
      <c r="D34" s="2" t="s">
        <v>30</v>
      </c>
      <c r="E34" s="14">
        <v>43527.5</v>
      </c>
      <c r="F34" s="17"/>
      <c r="G34" s="17"/>
      <c r="H34" s="17"/>
      <c r="I34" s="14">
        <v>422.4</v>
      </c>
      <c r="J34" s="26">
        <f t="shared" si="0"/>
        <v>0.97042099821951644</v>
      </c>
    </row>
    <row r="35" spans="1:10" ht="15" customHeight="1" x14ac:dyDescent="0.2">
      <c r="A35" s="52" t="s">
        <v>31</v>
      </c>
      <c r="B35" s="52"/>
      <c r="C35" s="2" t="s">
        <v>26</v>
      </c>
      <c r="D35" s="2" t="s">
        <v>32</v>
      </c>
      <c r="E35" s="14">
        <v>1860</v>
      </c>
      <c r="F35" s="17"/>
      <c r="G35" s="17"/>
      <c r="H35" s="17"/>
      <c r="I35" s="14">
        <v>14</v>
      </c>
      <c r="J35" s="26">
        <f t="shared" si="0"/>
        <v>0.75268817204301075</v>
      </c>
    </row>
    <row r="36" spans="1:10" s="20" customFormat="1" ht="15" customHeight="1" x14ac:dyDescent="0.2">
      <c r="A36" s="54" t="s">
        <v>33</v>
      </c>
      <c r="B36" s="54"/>
      <c r="C36" s="18" t="s">
        <v>34</v>
      </c>
      <c r="D36" s="18" t="s">
        <v>0</v>
      </c>
      <c r="E36" s="21">
        <f>E40+E41+E43</f>
        <v>302084.83999999997</v>
      </c>
      <c r="I36" s="21">
        <f>I40+I41+I43</f>
        <v>1903.7</v>
      </c>
      <c r="J36" s="50">
        <f t="shared" si="0"/>
        <v>0.63018720171459119</v>
      </c>
    </row>
    <row r="37" spans="1:10" ht="20.45" customHeight="1" x14ac:dyDescent="0.2">
      <c r="A37" s="53" t="s">
        <v>7</v>
      </c>
      <c r="B37" s="53"/>
      <c r="C37" s="4" t="s">
        <v>8</v>
      </c>
      <c r="D37" s="4" t="s">
        <v>0</v>
      </c>
      <c r="E37" s="10">
        <v>36233.199999999997</v>
      </c>
      <c r="F37"/>
      <c r="G37"/>
      <c r="I37" s="10">
        <v>0</v>
      </c>
      <c r="J37" s="26">
        <f t="shared" si="0"/>
        <v>0</v>
      </c>
    </row>
    <row r="38" spans="1:10" ht="15" customHeight="1" x14ac:dyDescent="0.2">
      <c r="A38" s="53" t="s">
        <v>9</v>
      </c>
      <c r="B38" s="53"/>
      <c r="C38" s="4" t="s">
        <v>10</v>
      </c>
      <c r="D38" s="4" t="s">
        <v>0</v>
      </c>
      <c r="E38" s="10">
        <v>16723.5</v>
      </c>
      <c r="F38"/>
      <c r="G38"/>
      <c r="I38" s="10">
        <v>0</v>
      </c>
      <c r="J38" s="26">
        <f t="shared" si="0"/>
        <v>0</v>
      </c>
    </row>
    <row r="39" spans="1:10" ht="20.45" customHeight="1" x14ac:dyDescent="0.2">
      <c r="A39" s="57" t="s">
        <v>11</v>
      </c>
      <c r="B39" s="57"/>
      <c r="C39" s="4" t="s">
        <v>12</v>
      </c>
      <c r="D39" s="4" t="s">
        <v>0</v>
      </c>
      <c r="E39" s="10">
        <f>251541.8-1982-70-361.7</f>
        <v>249128.09999999998</v>
      </c>
      <c r="F39"/>
      <c r="G39"/>
      <c r="I39" s="10">
        <f>3.8+1899.9</f>
        <v>1903.7</v>
      </c>
      <c r="J39" s="26">
        <f t="shared" si="0"/>
        <v>0.76414503221435082</v>
      </c>
    </row>
    <row r="40" spans="1:10" ht="20.45" customHeight="1" x14ac:dyDescent="0.2">
      <c r="A40" s="24" t="s">
        <v>83</v>
      </c>
      <c r="B40" s="25"/>
      <c r="C40" s="23" t="s">
        <v>34</v>
      </c>
      <c r="D40" s="11" t="s">
        <v>84</v>
      </c>
      <c r="E40" s="14">
        <v>333.4</v>
      </c>
      <c r="F40" s="17"/>
      <c r="G40" s="17"/>
      <c r="H40" s="17"/>
      <c r="I40" s="14">
        <v>0</v>
      </c>
      <c r="J40" s="49">
        <f t="shared" si="0"/>
        <v>0</v>
      </c>
    </row>
    <row r="41" spans="1:10" ht="15" customHeight="1" x14ac:dyDescent="0.2">
      <c r="A41" s="63" t="s">
        <v>35</v>
      </c>
      <c r="B41" s="63"/>
      <c r="C41" s="38" t="s">
        <v>34</v>
      </c>
      <c r="D41" s="2" t="s">
        <v>36</v>
      </c>
      <c r="E41" s="14">
        <f>242248.9-1982-70-361.7</f>
        <v>239835.19999999998</v>
      </c>
      <c r="F41" s="17"/>
      <c r="G41" s="17"/>
      <c r="H41" s="17"/>
      <c r="I41" s="14">
        <v>1903.7</v>
      </c>
      <c r="J41" s="49">
        <f t="shared" si="0"/>
        <v>0.79375337731909246</v>
      </c>
    </row>
    <row r="42" spans="1:10" ht="15" hidden="1" customHeight="1" x14ac:dyDescent="0.2">
      <c r="A42" s="61" t="s">
        <v>80</v>
      </c>
      <c r="B42" s="62"/>
      <c r="C42" s="2" t="s">
        <v>34</v>
      </c>
      <c r="D42" s="11" t="s">
        <v>81</v>
      </c>
      <c r="E42" s="14"/>
      <c r="F42"/>
      <c r="G42"/>
      <c r="I42" s="14"/>
      <c r="J42" s="49" t="e">
        <f t="shared" si="0"/>
        <v>#DIV/0!</v>
      </c>
    </row>
    <row r="43" spans="1:10" s="35" customFormat="1" ht="32.25" customHeight="1" x14ac:dyDescent="0.2">
      <c r="A43" s="36" t="s">
        <v>90</v>
      </c>
      <c r="B43" s="37"/>
      <c r="C43" s="27" t="s">
        <v>34</v>
      </c>
      <c r="D43" s="11" t="s">
        <v>91</v>
      </c>
      <c r="E43" s="14">
        <v>61916.24</v>
      </c>
      <c r="I43" s="14">
        <v>0</v>
      </c>
      <c r="J43" s="49">
        <f t="shared" si="0"/>
        <v>0</v>
      </c>
    </row>
    <row r="44" spans="1:10" s="20" customFormat="1" ht="20.45" customHeight="1" x14ac:dyDescent="0.2">
      <c r="A44" s="60" t="s">
        <v>37</v>
      </c>
      <c r="B44" s="60"/>
      <c r="C44" s="18" t="s">
        <v>38</v>
      </c>
      <c r="D44" s="18" t="s">
        <v>0</v>
      </c>
      <c r="E44" s="21">
        <f>E48+E49+E50+E51+E52</f>
        <v>408213.82</v>
      </c>
      <c r="I44" s="21">
        <f>I48+I49+I50+I51+I52</f>
        <v>61069.5</v>
      </c>
      <c r="J44" s="50">
        <f t="shared" si="0"/>
        <v>14.96017454774069</v>
      </c>
    </row>
    <row r="45" spans="1:10" ht="15" customHeight="1" x14ac:dyDescent="0.2">
      <c r="A45" s="53" t="s">
        <v>7</v>
      </c>
      <c r="B45" s="53"/>
      <c r="C45" s="4" t="s">
        <v>8</v>
      </c>
      <c r="D45" s="4" t="s">
        <v>0</v>
      </c>
      <c r="E45" s="10">
        <v>128116.6</v>
      </c>
      <c r="F45"/>
      <c r="G45"/>
      <c r="I45" s="10">
        <f>1136.7+117.2+369.1+4421.4</f>
        <v>6044.4</v>
      </c>
      <c r="J45" s="26">
        <f t="shared" si="0"/>
        <v>4.7178897972628056</v>
      </c>
    </row>
    <row r="46" spans="1:10" ht="20.45" customHeight="1" x14ac:dyDescent="0.2">
      <c r="A46" s="53" t="s">
        <v>9</v>
      </c>
      <c r="B46" s="53"/>
      <c r="C46" s="4" t="s">
        <v>10</v>
      </c>
      <c r="D46" s="4" t="s">
        <v>0</v>
      </c>
      <c r="E46" s="10">
        <v>158982.1</v>
      </c>
      <c r="F46"/>
      <c r="G46"/>
      <c r="I46" s="10">
        <f>3452.7+382.7+25397.7+124.9+919.7+3.7</f>
        <v>30281.4</v>
      </c>
      <c r="J46" s="26">
        <f t="shared" si="0"/>
        <v>19.047049950906423</v>
      </c>
    </row>
    <row r="47" spans="1:10" ht="15" customHeight="1" x14ac:dyDescent="0.2">
      <c r="A47" s="53" t="s">
        <v>11</v>
      </c>
      <c r="B47" s="53"/>
      <c r="C47" s="4" t="s">
        <v>12</v>
      </c>
      <c r="D47" s="4" t="s">
        <v>0</v>
      </c>
      <c r="E47" s="10">
        <f>120755.1+360</f>
        <v>121115.1</v>
      </c>
      <c r="F47"/>
      <c r="G47"/>
      <c r="I47" s="10">
        <f>1449.6+654.2+250+474.2+8093.2+5269.9+284.5+562.3+12.7+959.5+36.3+2087.7+1373.9+646.9+192.5+1055.6+1184.8+155.7+0.2</f>
        <v>24743.7</v>
      </c>
      <c r="J47" s="26">
        <f t="shared" si="0"/>
        <v>20.429905106795108</v>
      </c>
    </row>
    <row r="48" spans="1:10" ht="15" customHeight="1" x14ac:dyDescent="0.2">
      <c r="A48" s="52" t="s">
        <v>39</v>
      </c>
      <c r="B48" s="52"/>
      <c r="C48" s="2" t="s">
        <v>38</v>
      </c>
      <c r="D48" s="2" t="s">
        <v>40</v>
      </c>
      <c r="E48" s="14">
        <v>31060.2</v>
      </c>
      <c r="F48" s="17"/>
      <c r="G48" s="17"/>
      <c r="H48" s="17"/>
      <c r="I48" s="14">
        <v>6280.7</v>
      </c>
      <c r="J48" s="49">
        <f t="shared" si="0"/>
        <v>20.221054597201562</v>
      </c>
    </row>
    <row r="49" spans="1:10" ht="15" customHeight="1" x14ac:dyDescent="0.2">
      <c r="A49" s="52" t="s">
        <v>41</v>
      </c>
      <c r="B49" s="52"/>
      <c r="C49" s="2" t="s">
        <v>38</v>
      </c>
      <c r="D49" s="2" t="s">
        <v>42</v>
      </c>
      <c r="E49" s="14">
        <f>356948.92+360</f>
        <v>357308.92</v>
      </c>
      <c r="F49" s="17"/>
      <c r="G49" s="17"/>
      <c r="H49" s="17"/>
      <c r="I49" s="14">
        <v>50179.199999999997</v>
      </c>
      <c r="J49" s="49">
        <f t="shared" si="0"/>
        <v>14.043646041638144</v>
      </c>
    </row>
    <row r="50" spans="1:10" ht="15" customHeight="1" x14ac:dyDescent="0.2">
      <c r="A50" s="52" t="s">
        <v>77</v>
      </c>
      <c r="B50" s="52"/>
      <c r="C50" s="2" t="s">
        <v>38</v>
      </c>
      <c r="D50" s="11" t="s">
        <v>78</v>
      </c>
      <c r="E50" s="14">
        <v>7761.7</v>
      </c>
      <c r="F50" s="17"/>
      <c r="G50" s="17"/>
      <c r="H50" s="17"/>
      <c r="I50" s="14">
        <v>2213.3000000000002</v>
      </c>
      <c r="J50" s="49">
        <f t="shared" si="0"/>
        <v>28.515660229073532</v>
      </c>
    </row>
    <row r="51" spans="1:10" ht="15" customHeight="1" x14ac:dyDescent="0.2">
      <c r="A51" s="52" t="s">
        <v>43</v>
      </c>
      <c r="B51" s="52"/>
      <c r="C51" s="2" t="s">
        <v>38</v>
      </c>
      <c r="D51" s="2" t="s">
        <v>44</v>
      </c>
      <c r="E51" s="14">
        <v>1250</v>
      </c>
      <c r="F51" s="17"/>
      <c r="G51" s="17"/>
      <c r="H51" s="17"/>
      <c r="I51" s="14">
        <v>0</v>
      </c>
      <c r="J51" s="49">
        <f t="shared" si="0"/>
        <v>0</v>
      </c>
    </row>
    <row r="52" spans="1:10" ht="15" customHeight="1" x14ac:dyDescent="0.2">
      <c r="A52" s="52" t="s">
        <v>45</v>
      </c>
      <c r="B52" s="52"/>
      <c r="C52" s="2" t="s">
        <v>38</v>
      </c>
      <c r="D52" s="2" t="s">
        <v>46</v>
      </c>
      <c r="E52" s="14">
        <v>10833</v>
      </c>
      <c r="F52" s="17"/>
      <c r="G52" s="17"/>
      <c r="H52" s="17"/>
      <c r="I52" s="14">
        <v>2396.3000000000002</v>
      </c>
      <c r="J52" s="49">
        <f t="shared" si="0"/>
        <v>22.120372934551835</v>
      </c>
    </row>
    <row r="53" spans="1:10" s="20" customFormat="1" ht="20.45" customHeight="1" x14ac:dyDescent="0.2">
      <c r="A53" s="54" t="s">
        <v>47</v>
      </c>
      <c r="B53" s="54"/>
      <c r="C53" s="18" t="s">
        <v>48</v>
      </c>
      <c r="D53" s="18" t="s">
        <v>0</v>
      </c>
      <c r="E53" s="22">
        <f>E57</f>
        <v>32485.4</v>
      </c>
      <c r="F53" s="22">
        <f t="shared" ref="F53:H53" si="4">F57</f>
        <v>0</v>
      </c>
      <c r="G53" s="22">
        <f t="shared" si="4"/>
        <v>0</v>
      </c>
      <c r="H53" s="22">
        <f t="shared" si="4"/>
        <v>0</v>
      </c>
      <c r="I53" s="22">
        <f>I57</f>
        <v>8217.2000000000007</v>
      </c>
      <c r="J53" s="50">
        <f t="shared" si="0"/>
        <v>25.295055624988454</v>
      </c>
    </row>
    <row r="54" spans="1:10" ht="15" customHeight="1" x14ac:dyDescent="0.2">
      <c r="A54" s="53" t="s">
        <v>7</v>
      </c>
      <c r="B54" s="53"/>
      <c r="C54" s="4" t="s">
        <v>8</v>
      </c>
      <c r="D54" s="4" t="s">
        <v>0</v>
      </c>
      <c r="E54" s="10">
        <v>1770.7</v>
      </c>
      <c r="F54"/>
      <c r="G54"/>
      <c r="I54" s="10">
        <v>0</v>
      </c>
      <c r="J54" s="26">
        <f t="shared" si="0"/>
        <v>0</v>
      </c>
    </row>
    <row r="55" spans="1:10" ht="20.45" customHeight="1" x14ac:dyDescent="0.2">
      <c r="A55" s="53" t="s">
        <v>9</v>
      </c>
      <c r="B55" s="53"/>
      <c r="C55" s="4" t="s">
        <v>10</v>
      </c>
      <c r="D55" s="4" t="s">
        <v>0</v>
      </c>
      <c r="E55" s="10">
        <v>161.80000000000001</v>
      </c>
      <c r="F55"/>
      <c r="G55"/>
      <c r="I55" s="10">
        <v>0</v>
      </c>
      <c r="J55" s="26">
        <f t="shared" si="0"/>
        <v>0</v>
      </c>
    </row>
    <row r="56" spans="1:10" ht="15" customHeight="1" x14ac:dyDescent="0.2">
      <c r="A56" s="53" t="s">
        <v>11</v>
      </c>
      <c r="B56" s="53"/>
      <c r="C56" s="4" t="s">
        <v>12</v>
      </c>
      <c r="D56" s="4" t="s">
        <v>0</v>
      </c>
      <c r="E56" s="10">
        <f>28930.9+1622</f>
        <v>30552.9</v>
      </c>
      <c r="F56"/>
      <c r="G56"/>
      <c r="I56" s="10">
        <f>4283.1+66.6+623.2+3244.3</f>
        <v>8217.2000000000007</v>
      </c>
      <c r="J56" s="26">
        <f t="shared" si="0"/>
        <v>26.894991964756208</v>
      </c>
    </row>
    <row r="57" spans="1:10" ht="15" customHeight="1" x14ac:dyDescent="0.2">
      <c r="A57" s="52" t="s">
        <v>49</v>
      </c>
      <c r="B57" s="52"/>
      <c r="C57" s="2" t="s">
        <v>48</v>
      </c>
      <c r="D57" s="2" t="s">
        <v>50</v>
      </c>
      <c r="E57" s="14">
        <f>30863.4+1622</f>
        <v>32485.4</v>
      </c>
      <c r="F57" s="17"/>
      <c r="G57" s="17"/>
      <c r="H57" s="17"/>
      <c r="I57" s="14">
        <v>8217.2000000000007</v>
      </c>
      <c r="J57" s="49">
        <f t="shared" si="0"/>
        <v>25.295055624988454</v>
      </c>
    </row>
    <row r="58" spans="1:10" s="20" customFormat="1" ht="20.45" customHeight="1" x14ac:dyDescent="0.2">
      <c r="A58" s="54" t="s">
        <v>51</v>
      </c>
      <c r="B58" s="54"/>
      <c r="C58" s="18" t="s">
        <v>52</v>
      </c>
      <c r="D58" s="18" t="s">
        <v>0</v>
      </c>
      <c r="E58" s="21">
        <f>E62+E63+E64+E65</f>
        <v>15323.1</v>
      </c>
      <c r="I58" s="21">
        <f>I62+I63+I64+I65</f>
        <v>4850.6000000000004</v>
      </c>
      <c r="J58" s="50">
        <f t="shared" si="0"/>
        <v>31.655474414446168</v>
      </c>
    </row>
    <row r="59" spans="1:10" ht="15" customHeight="1" x14ac:dyDescent="0.2">
      <c r="A59" s="53" t="s">
        <v>7</v>
      </c>
      <c r="B59" s="53"/>
      <c r="C59" s="4" t="s">
        <v>8</v>
      </c>
      <c r="D59" s="4" t="s">
        <v>0</v>
      </c>
      <c r="E59" s="10">
        <v>1395</v>
      </c>
      <c r="F59"/>
      <c r="G59"/>
      <c r="I59" s="10">
        <v>574</v>
      </c>
      <c r="J59" s="26">
        <f t="shared" si="0"/>
        <v>41.146953405017925</v>
      </c>
    </row>
    <row r="60" spans="1:10" ht="20.45" customHeight="1" x14ac:dyDescent="0.2">
      <c r="A60" s="53" t="s">
        <v>9</v>
      </c>
      <c r="B60" s="53"/>
      <c r="C60" s="4" t="s">
        <v>10</v>
      </c>
      <c r="D60" s="4" t="s">
        <v>0</v>
      </c>
      <c r="E60" s="10">
        <f>9060.2-252.5</f>
        <v>8807.7000000000007</v>
      </c>
      <c r="F60"/>
      <c r="G60"/>
      <c r="I60" s="10">
        <f>1.1+162.2+274.6+2550+295.7</f>
        <v>3283.6</v>
      </c>
      <c r="J60" s="26">
        <f t="shared" si="0"/>
        <v>37.28101547509565</v>
      </c>
    </row>
    <row r="61" spans="1:10" ht="15" customHeight="1" x14ac:dyDescent="0.2">
      <c r="A61" s="53" t="s">
        <v>11</v>
      </c>
      <c r="B61" s="53"/>
      <c r="C61" s="4" t="s">
        <v>12</v>
      </c>
      <c r="D61" s="4" t="s">
        <v>0</v>
      </c>
      <c r="E61" s="10">
        <v>5120.3999999999996</v>
      </c>
      <c r="F61"/>
      <c r="G61"/>
      <c r="I61" s="10">
        <f>299+300+126.8+5+262.2</f>
        <v>993</v>
      </c>
      <c r="J61" s="26">
        <f t="shared" si="0"/>
        <v>19.39301617061167</v>
      </c>
    </row>
    <row r="62" spans="1:10" ht="15" customHeight="1" x14ac:dyDescent="0.2">
      <c r="A62" s="52" t="s">
        <v>53</v>
      </c>
      <c r="B62" s="52"/>
      <c r="C62" s="2" t="s">
        <v>52</v>
      </c>
      <c r="D62" s="2" t="s">
        <v>54</v>
      </c>
      <c r="E62" s="14">
        <v>1120</v>
      </c>
      <c r="F62"/>
      <c r="G62"/>
      <c r="I62" s="14">
        <v>299</v>
      </c>
      <c r="J62" s="26">
        <f t="shared" si="0"/>
        <v>26.696428571428569</v>
      </c>
    </row>
    <row r="63" spans="1:10" ht="15" customHeight="1" x14ac:dyDescent="0.2">
      <c r="A63" s="52" t="s">
        <v>55</v>
      </c>
      <c r="B63" s="52"/>
      <c r="C63" s="2" t="s">
        <v>52</v>
      </c>
      <c r="D63" s="2" t="s">
        <v>56</v>
      </c>
      <c r="E63" s="14">
        <v>2529.4</v>
      </c>
      <c r="F63"/>
      <c r="G63"/>
      <c r="I63" s="14">
        <v>431.8</v>
      </c>
      <c r="J63" s="26">
        <f t="shared" si="0"/>
        <v>17.071242191824147</v>
      </c>
    </row>
    <row r="64" spans="1:10" ht="15" customHeight="1" x14ac:dyDescent="0.2">
      <c r="A64" s="52" t="s">
        <v>57</v>
      </c>
      <c r="B64" s="52"/>
      <c r="C64" s="2" t="s">
        <v>52</v>
      </c>
      <c r="D64" s="2" t="s">
        <v>58</v>
      </c>
      <c r="E64" s="14">
        <f>8375.7-252.5</f>
        <v>8123.2000000000007</v>
      </c>
      <c r="F64"/>
      <c r="G64"/>
      <c r="I64" s="14">
        <v>2987.9</v>
      </c>
      <c r="J64" s="26">
        <f t="shared" si="0"/>
        <v>36.782302540870596</v>
      </c>
    </row>
    <row r="65" spans="1:10" ht="15" customHeight="1" x14ac:dyDescent="0.2">
      <c r="A65" s="52" t="s">
        <v>59</v>
      </c>
      <c r="B65" s="52"/>
      <c r="C65" s="2" t="s">
        <v>52</v>
      </c>
      <c r="D65" s="2" t="s">
        <v>60</v>
      </c>
      <c r="E65" s="14">
        <v>3550.5</v>
      </c>
      <c r="F65"/>
      <c r="G65"/>
      <c r="I65" s="14">
        <f>1131.9</f>
        <v>1131.9000000000001</v>
      </c>
      <c r="J65" s="26">
        <f t="shared" si="0"/>
        <v>31.880016899028305</v>
      </c>
    </row>
    <row r="66" spans="1:10" s="20" customFormat="1" ht="20.45" customHeight="1" x14ac:dyDescent="0.2">
      <c r="A66" s="54" t="s">
        <v>61</v>
      </c>
      <c r="B66" s="54"/>
      <c r="C66" s="18" t="s">
        <v>62</v>
      </c>
      <c r="D66" s="18" t="s">
        <v>0</v>
      </c>
      <c r="E66" s="21">
        <f>E70</f>
        <v>500</v>
      </c>
      <c r="F66" s="21">
        <f t="shared" ref="F66:H66" si="5">F70</f>
        <v>0</v>
      </c>
      <c r="G66" s="21">
        <f t="shared" si="5"/>
        <v>0</v>
      </c>
      <c r="H66" s="21">
        <f t="shared" si="5"/>
        <v>0</v>
      </c>
      <c r="I66" s="21">
        <f>I70</f>
        <v>64.099999999999994</v>
      </c>
      <c r="J66" s="50">
        <f t="shared" si="0"/>
        <v>12.819999999999999</v>
      </c>
    </row>
    <row r="67" spans="1:10" ht="15" customHeight="1" x14ac:dyDescent="0.2">
      <c r="A67" s="53" t="s">
        <v>7</v>
      </c>
      <c r="B67" s="53"/>
      <c r="C67" s="4" t="s">
        <v>8</v>
      </c>
      <c r="D67" s="4" t="s">
        <v>0</v>
      </c>
      <c r="E67" s="10">
        <v>0</v>
      </c>
      <c r="F67"/>
      <c r="G67"/>
      <c r="I67" s="10">
        <v>0</v>
      </c>
      <c r="J67" s="26" t="e">
        <f t="shared" si="0"/>
        <v>#DIV/0!</v>
      </c>
    </row>
    <row r="68" spans="1:10" ht="20.45" customHeight="1" x14ac:dyDescent="0.2">
      <c r="A68" s="53" t="s">
        <v>9</v>
      </c>
      <c r="B68" s="53"/>
      <c r="C68" s="4" t="s">
        <v>10</v>
      </c>
      <c r="D68" s="4" t="s">
        <v>0</v>
      </c>
      <c r="E68" s="10">
        <v>0</v>
      </c>
      <c r="F68"/>
      <c r="G68"/>
      <c r="I68" s="10">
        <v>0</v>
      </c>
      <c r="J68" s="26" t="e">
        <f t="shared" si="0"/>
        <v>#DIV/0!</v>
      </c>
    </row>
    <row r="69" spans="1:10" ht="15" customHeight="1" x14ac:dyDescent="0.2">
      <c r="A69" s="53" t="s">
        <v>11</v>
      </c>
      <c r="B69" s="53"/>
      <c r="C69" s="4" t="s">
        <v>12</v>
      </c>
      <c r="D69" s="4" t="s">
        <v>0</v>
      </c>
      <c r="E69" s="10">
        <v>500</v>
      </c>
      <c r="F69"/>
      <c r="G69"/>
      <c r="I69" s="10">
        <v>64.099999999999994</v>
      </c>
      <c r="J69" s="26">
        <f t="shared" si="0"/>
        <v>12.819999999999999</v>
      </c>
    </row>
    <row r="70" spans="1:10" ht="20.25" customHeight="1" x14ac:dyDescent="0.2">
      <c r="A70" s="52" t="s">
        <v>63</v>
      </c>
      <c r="B70" s="52"/>
      <c r="C70" s="2" t="s">
        <v>62</v>
      </c>
      <c r="D70" s="2" t="s">
        <v>64</v>
      </c>
      <c r="E70" s="14">
        <v>500</v>
      </c>
      <c r="F70" s="17"/>
      <c r="G70" s="17"/>
      <c r="H70" s="17"/>
      <c r="I70" s="14">
        <v>64.099999999999994</v>
      </c>
      <c r="J70" s="49">
        <f t="shared" si="0"/>
        <v>12.819999999999999</v>
      </c>
    </row>
    <row r="71" spans="1:10" s="20" customFormat="1" ht="30.75" customHeight="1" x14ac:dyDescent="0.2">
      <c r="A71" s="54" t="s">
        <v>65</v>
      </c>
      <c r="B71" s="54"/>
      <c r="C71" s="18" t="s">
        <v>66</v>
      </c>
      <c r="D71" s="18" t="s">
        <v>0</v>
      </c>
      <c r="E71" s="21">
        <f>E75</f>
        <v>0</v>
      </c>
      <c r="F71" s="21">
        <f t="shared" ref="F71:H71" si="6">F75</f>
        <v>0</v>
      </c>
      <c r="G71" s="21">
        <f t="shared" si="6"/>
        <v>0</v>
      </c>
      <c r="H71" s="21">
        <f t="shared" si="6"/>
        <v>0</v>
      </c>
      <c r="I71" s="21">
        <f>I75</f>
        <v>0</v>
      </c>
      <c r="J71" s="50" t="e">
        <f t="shared" si="0"/>
        <v>#DIV/0!</v>
      </c>
    </row>
    <row r="72" spans="1:10" ht="20.25" customHeight="1" x14ac:dyDescent="0.2">
      <c r="A72" s="53" t="s">
        <v>7</v>
      </c>
      <c r="B72" s="53"/>
      <c r="C72" s="4" t="s">
        <v>8</v>
      </c>
      <c r="D72" s="4" t="s">
        <v>0</v>
      </c>
      <c r="E72" s="10">
        <v>0</v>
      </c>
      <c r="F72"/>
      <c r="G72"/>
      <c r="I72" s="10">
        <v>0</v>
      </c>
      <c r="J72" s="26" t="e">
        <f t="shared" si="0"/>
        <v>#DIV/0!</v>
      </c>
    </row>
    <row r="73" spans="1:10" ht="20.45" customHeight="1" x14ac:dyDescent="0.2">
      <c r="A73" s="53" t="s">
        <v>9</v>
      </c>
      <c r="B73" s="53"/>
      <c r="C73" s="4" t="s">
        <v>10</v>
      </c>
      <c r="D73" s="4" t="s">
        <v>0</v>
      </c>
      <c r="E73" s="10">
        <v>0</v>
      </c>
      <c r="F73"/>
      <c r="G73"/>
      <c r="I73" s="10">
        <v>0</v>
      </c>
      <c r="J73" s="26" t="e">
        <f t="shared" si="0"/>
        <v>#DIV/0!</v>
      </c>
    </row>
    <row r="74" spans="1:10" ht="20.25" customHeight="1" x14ac:dyDescent="0.2">
      <c r="A74" s="53" t="s">
        <v>11</v>
      </c>
      <c r="B74" s="53"/>
      <c r="C74" s="4" t="s">
        <v>12</v>
      </c>
      <c r="D74" s="4" t="s">
        <v>0</v>
      </c>
      <c r="E74" s="10">
        <v>0</v>
      </c>
      <c r="F74"/>
      <c r="G74"/>
      <c r="I74" s="10">
        <v>0</v>
      </c>
      <c r="J74" s="26" t="e">
        <f t="shared" ref="J74:J82" si="7">I74/E74*100</f>
        <v>#DIV/0!</v>
      </c>
    </row>
    <row r="75" spans="1:10" ht="30" customHeight="1" x14ac:dyDescent="0.2">
      <c r="A75" s="52" t="s">
        <v>67</v>
      </c>
      <c r="B75" s="52"/>
      <c r="C75" s="2" t="s">
        <v>66</v>
      </c>
      <c r="D75" s="2" t="s">
        <v>68</v>
      </c>
      <c r="E75" s="14">
        <v>0</v>
      </c>
      <c r="F75"/>
      <c r="G75"/>
      <c r="I75" s="14">
        <v>0</v>
      </c>
      <c r="J75" s="49" t="e">
        <f t="shared" si="7"/>
        <v>#DIV/0!</v>
      </c>
    </row>
    <row r="76" spans="1:10" s="20" customFormat="1" ht="30" customHeight="1" x14ac:dyDescent="0.2">
      <c r="A76" s="54" t="s">
        <v>69</v>
      </c>
      <c r="B76" s="54"/>
      <c r="C76" s="18" t="s">
        <v>70</v>
      </c>
      <c r="D76" s="18" t="s">
        <v>0</v>
      </c>
      <c r="E76" s="21">
        <f>E80+E82</f>
        <v>10050</v>
      </c>
      <c r="I76" s="21">
        <f>I80+I82</f>
        <v>3100.5</v>
      </c>
      <c r="J76" s="50">
        <f t="shared" si="7"/>
        <v>30.850746268656714</v>
      </c>
    </row>
    <row r="77" spans="1:10" ht="15" customHeight="1" x14ac:dyDescent="0.2">
      <c r="A77" s="53" t="s">
        <v>7</v>
      </c>
      <c r="B77" s="53"/>
      <c r="C77" s="4" t="s">
        <v>8</v>
      </c>
      <c r="D77" s="4" t="s">
        <v>0</v>
      </c>
      <c r="E77" s="10">
        <v>0</v>
      </c>
      <c r="F77"/>
      <c r="G77"/>
      <c r="I77" s="10">
        <v>0</v>
      </c>
      <c r="J77" s="26" t="e">
        <f t="shared" si="7"/>
        <v>#DIV/0!</v>
      </c>
    </row>
    <row r="78" spans="1:10" ht="20.45" customHeight="1" x14ac:dyDescent="0.2">
      <c r="A78" s="53" t="s">
        <v>9</v>
      </c>
      <c r="B78" s="53"/>
      <c r="C78" s="4" t="s">
        <v>10</v>
      </c>
      <c r="D78" s="4" t="s">
        <v>0</v>
      </c>
      <c r="E78" s="10">
        <v>7383</v>
      </c>
      <c r="F78"/>
      <c r="G78"/>
      <c r="I78" s="10">
        <v>2301.5</v>
      </c>
      <c r="J78" s="26">
        <f t="shared" si="7"/>
        <v>31.172964919409452</v>
      </c>
    </row>
    <row r="79" spans="1:10" ht="25.5" customHeight="1" x14ac:dyDescent="0.2">
      <c r="A79" s="53" t="s">
        <v>11</v>
      </c>
      <c r="B79" s="53"/>
      <c r="C79" s="4" t="s">
        <v>12</v>
      </c>
      <c r="D79" s="4" t="s">
        <v>0</v>
      </c>
      <c r="E79" s="10">
        <f>2597+70</f>
        <v>2667</v>
      </c>
      <c r="F79"/>
      <c r="G79"/>
      <c r="I79" s="10">
        <v>799</v>
      </c>
      <c r="J79" s="26">
        <f t="shared" si="7"/>
        <v>29.958755155605548</v>
      </c>
    </row>
    <row r="80" spans="1:10" ht="30" customHeight="1" x14ac:dyDescent="0.2">
      <c r="A80" s="52" t="s">
        <v>71</v>
      </c>
      <c r="B80" s="52"/>
      <c r="C80" s="7">
        <v>1400</v>
      </c>
      <c r="D80" s="7">
        <v>1401</v>
      </c>
      <c r="E80" s="14">
        <v>9630</v>
      </c>
      <c r="F80"/>
      <c r="G80"/>
      <c r="I80" s="14">
        <v>3100.5</v>
      </c>
      <c r="J80" s="49">
        <f t="shared" si="7"/>
        <v>32.196261682242991</v>
      </c>
    </row>
    <row r="81" spans="1:10" ht="26.25" hidden="1" customHeight="1" x14ac:dyDescent="0.2">
      <c r="A81" s="55" t="s">
        <v>79</v>
      </c>
      <c r="B81" s="56"/>
      <c r="C81" s="7">
        <v>1400</v>
      </c>
      <c r="D81" s="7">
        <v>1402</v>
      </c>
      <c r="E81" s="14"/>
      <c r="F81"/>
      <c r="G81"/>
      <c r="I81" s="14"/>
      <c r="J81" s="49" t="e">
        <f t="shared" si="7"/>
        <v>#DIV/0!</v>
      </c>
    </row>
    <row r="82" spans="1:10" ht="15.75" x14ac:dyDescent="0.2">
      <c r="A82" s="52" t="s">
        <v>73</v>
      </c>
      <c r="B82" s="52"/>
      <c r="C82" s="2" t="s">
        <v>70</v>
      </c>
      <c r="D82" s="2">
        <v>1403</v>
      </c>
      <c r="E82" s="14">
        <f>350+70</f>
        <v>420</v>
      </c>
      <c r="F82" s="16"/>
      <c r="G82" s="16"/>
      <c r="H82" s="16"/>
      <c r="I82" s="14">
        <v>0</v>
      </c>
      <c r="J82" s="49">
        <f t="shared" si="7"/>
        <v>0</v>
      </c>
    </row>
    <row r="83" spans="1:10" ht="11.25" customHeight="1" x14ac:dyDescent="0.2">
      <c r="A83" s="5" t="s">
        <v>0</v>
      </c>
    </row>
    <row r="84" spans="1:10" ht="15.75" hidden="1" x14ac:dyDescent="0.2">
      <c r="A84" s="6" t="s">
        <v>72</v>
      </c>
    </row>
  </sheetData>
  <mergeCells count="81">
    <mergeCell ref="J7:J8"/>
    <mergeCell ref="A4:J4"/>
    <mergeCell ref="A3:E3"/>
    <mergeCell ref="A5:C5"/>
    <mergeCell ref="A6:C6"/>
    <mergeCell ref="A8:B8"/>
    <mergeCell ref="A27:B27"/>
    <mergeCell ref="A25:B25"/>
    <mergeCell ref="A18:B18"/>
    <mergeCell ref="E7:E8"/>
    <mergeCell ref="I7:I8"/>
    <mergeCell ref="A22:B22"/>
    <mergeCell ref="A24:B24"/>
    <mergeCell ref="A26:B26"/>
    <mergeCell ref="A21:B21"/>
    <mergeCell ref="A19:B19"/>
    <mergeCell ref="A23:B23"/>
    <mergeCell ref="A20:B20"/>
    <mergeCell ref="A10:B10"/>
    <mergeCell ref="A9:B9"/>
    <mergeCell ref="A16:B16"/>
    <mergeCell ref="A15:B15"/>
    <mergeCell ref="A12:B12"/>
    <mergeCell ref="A13:B13"/>
    <mergeCell ref="A14:B14"/>
    <mergeCell ref="A11:B11"/>
    <mergeCell ref="A17:B17"/>
    <mergeCell ref="A37:B37"/>
    <mergeCell ref="A48:B48"/>
    <mergeCell ref="A47:B47"/>
    <mergeCell ref="A35:B35"/>
    <mergeCell ref="A46:B46"/>
    <mergeCell ref="A44:B44"/>
    <mergeCell ref="A42:B42"/>
    <mergeCell ref="A41:B41"/>
    <mergeCell ref="A36:B36"/>
    <mergeCell ref="A32:B32"/>
    <mergeCell ref="A33:B33"/>
    <mergeCell ref="A29:B29"/>
    <mergeCell ref="A28:B28"/>
    <mergeCell ref="A31:B31"/>
    <mergeCell ref="A30:B30"/>
    <mergeCell ref="A56:B56"/>
    <mergeCell ref="A52:B52"/>
    <mergeCell ref="A50:B50"/>
    <mergeCell ref="A38:B38"/>
    <mergeCell ref="A39:B39"/>
    <mergeCell ref="A49:B49"/>
    <mergeCell ref="A45:B45"/>
    <mergeCell ref="A72:B72"/>
    <mergeCell ref="A70:B70"/>
    <mergeCell ref="A53:B53"/>
    <mergeCell ref="A34:B34"/>
    <mergeCell ref="A51:B51"/>
    <mergeCell ref="A68:B68"/>
    <mergeCell ref="A62:B62"/>
    <mergeCell ref="A66:B66"/>
    <mergeCell ref="A64:B64"/>
    <mergeCell ref="A67:B67"/>
    <mergeCell ref="A60:B60"/>
    <mergeCell ref="A55:B55"/>
    <mergeCell ref="A58:B58"/>
    <mergeCell ref="A59:B59"/>
    <mergeCell ref="A57:B57"/>
    <mergeCell ref="A54:B54"/>
    <mergeCell ref="B2:J2"/>
    <mergeCell ref="A82:B82"/>
    <mergeCell ref="A74:B74"/>
    <mergeCell ref="A75:B75"/>
    <mergeCell ref="A76:B76"/>
    <mergeCell ref="A77:B77"/>
    <mergeCell ref="A80:B80"/>
    <mergeCell ref="A78:B78"/>
    <mergeCell ref="A81:B81"/>
    <mergeCell ref="A79:B79"/>
    <mergeCell ref="A73:B73"/>
    <mergeCell ref="A61:B61"/>
    <mergeCell ref="A65:B65"/>
    <mergeCell ref="A71:B71"/>
    <mergeCell ref="A69:B69"/>
    <mergeCell ref="A63:B63"/>
  </mergeCells>
  <phoneticPr fontId="4" type="noConversion"/>
  <pageMargins left="0.19685039370078741" right="0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2020-12-10T10:46:59Z</cp:lastPrinted>
  <dcterms:created xsi:type="dcterms:W3CDTF">2006-09-16T00:00:00Z</dcterms:created>
  <dcterms:modified xsi:type="dcterms:W3CDTF">2025-05-15T19:45:43Z</dcterms:modified>
</cp:coreProperties>
</file>