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7845" windowHeight="1515" tabRatio="611"/>
  </bookViews>
  <sheets>
    <sheet name="Доходы" sheetId="44" r:id="rId1"/>
  </sheets>
  <definedNames>
    <definedName name="_xlnm._FilterDatabase" localSheetId="0" hidden="1">Доходы!$A$5:$H$62</definedName>
    <definedName name="_xlnm.Print_Area" localSheetId="0">Доходы!$A$1:$N$67</definedName>
  </definedNames>
  <calcPr calcId="124519"/>
</workbook>
</file>

<file path=xl/calcChain.xml><?xml version="1.0" encoding="utf-8"?>
<calcChain xmlns="http://schemas.openxmlformats.org/spreadsheetml/2006/main">
  <c r="N11" i="44"/>
  <c r="N12"/>
  <c r="N13"/>
  <c r="N14"/>
  <c r="N15"/>
  <c r="N18"/>
  <c r="N19"/>
  <c r="N20"/>
  <c r="N21"/>
  <c r="N24"/>
  <c r="N27"/>
  <c r="N29"/>
  <c r="N30"/>
  <c r="N32"/>
  <c r="N33"/>
  <c r="N34"/>
  <c r="N35"/>
  <c r="N39"/>
  <c r="N41"/>
  <c r="N42"/>
  <c r="N44"/>
  <c r="N47"/>
  <c r="N49"/>
  <c r="N50"/>
  <c r="N51"/>
  <c r="N52"/>
  <c r="N53"/>
  <c r="N54"/>
  <c r="N55"/>
  <c r="N56"/>
  <c r="N57"/>
  <c r="N58"/>
  <c r="N59"/>
  <c r="N60"/>
  <c r="N61"/>
  <c r="N62"/>
  <c r="N63"/>
  <c r="N64"/>
  <c r="N65"/>
  <c r="N10"/>
  <c r="M64"/>
  <c r="M63" s="1"/>
  <c r="M61"/>
  <c r="M59"/>
  <c r="M58"/>
  <c r="M57" s="1"/>
  <c r="M56" s="1"/>
  <c r="M54"/>
  <c r="M53"/>
  <c r="M48"/>
  <c r="N48" s="1"/>
  <c r="M46"/>
  <c r="M45" s="1"/>
  <c r="N45" s="1"/>
  <c r="M43"/>
  <c r="M42" s="1"/>
  <c r="M40"/>
  <c r="N40" s="1"/>
  <c r="M38"/>
  <c r="N38" s="1"/>
  <c r="M31"/>
  <c r="N31" s="1"/>
  <c r="M29"/>
  <c r="M28"/>
  <c r="N28" s="1"/>
  <c r="M26"/>
  <c r="N26" s="1"/>
  <c r="M23"/>
  <c r="M22" s="1"/>
  <c r="N22" s="1"/>
  <c r="M17"/>
  <c r="M16" s="1"/>
  <c r="N16" s="1"/>
  <c r="M9"/>
  <c r="M8" s="1"/>
  <c r="I64"/>
  <c r="I63" s="1"/>
  <c r="I61"/>
  <c r="I59"/>
  <c r="I58"/>
  <c r="I57" s="1"/>
  <c r="I56" s="1"/>
  <c r="I54"/>
  <c r="I53"/>
  <c r="I48"/>
  <c r="I46"/>
  <c r="I45" s="1"/>
  <c r="I43"/>
  <c r="I42" s="1"/>
  <c r="I40"/>
  <c r="I38"/>
  <c r="I37"/>
  <c r="I36" s="1"/>
  <c r="I31"/>
  <c r="I29"/>
  <c r="I28"/>
  <c r="I25" s="1"/>
  <c r="I26"/>
  <c r="I23"/>
  <c r="I22"/>
  <c r="I21"/>
  <c r="I20"/>
  <c r="I19"/>
  <c r="I18"/>
  <c r="I17" s="1"/>
  <c r="I16" s="1"/>
  <c r="I10"/>
  <c r="I9"/>
  <c r="I8" s="1"/>
  <c r="J56"/>
  <c r="K56"/>
  <c r="L56"/>
  <c r="N46" l="1"/>
  <c r="N43"/>
  <c r="M37"/>
  <c r="M25"/>
  <c r="N25" s="1"/>
  <c r="N23"/>
  <c r="N17"/>
  <c r="N8"/>
  <c r="N9"/>
  <c r="M52"/>
  <c r="M51" s="1"/>
  <c r="I52"/>
  <c r="I51" s="1"/>
  <c r="I7"/>
  <c r="M36" l="1"/>
  <c r="N36" s="1"/>
  <c r="N37"/>
  <c r="I66"/>
  <c r="M7" l="1"/>
  <c r="J52"/>
  <c r="K52"/>
  <c r="J51"/>
  <c r="K51"/>
  <c r="J31"/>
  <c r="K31"/>
  <c r="J29"/>
  <c r="K29"/>
  <c r="L29"/>
  <c r="L32"/>
  <c r="L31" s="1"/>
  <c r="L36"/>
  <c r="L41"/>
  <c r="L16"/>
  <c r="L12"/>
  <c r="L17"/>
  <c r="L23"/>
  <c r="L24"/>
  <c r="L37"/>
  <c r="L38"/>
  <c r="L40"/>
  <c r="L52"/>
  <c r="L22"/>
  <c r="L51"/>
  <c r="N7" l="1"/>
  <c r="M66"/>
  <c r="N66" s="1"/>
  <c r="K28"/>
  <c r="K25" s="1"/>
  <c r="K7" s="1"/>
  <c r="L28"/>
  <c r="L25" s="1"/>
  <c r="L7" s="1"/>
  <c r="J28"/>
  <c r="J25" s="1"/>
  <c r="J7" s="1"/>
</calcChain>
</file>

<file path=xl/sharedStrings.xml><?xml version="1.0" encoding="utf-8"?>
<sst xmlns="http://schemas.openxmlformats.org/spreadsheetml/2006/main" count="428" uniqueCount="133">
  <si>
    <t>Налог на доходы физических лиц</t>
  </si>
  <si>
    <t>БЕЗВОЗМЕЗДНЫЕ ПОСТУПЛЕНИЯ</t>
  </si>
  <si>
    <t>05035</t>
  </si>
  <si>
    <t>05000</t>
  </si>
  <si>
    <t>НАЛОГИ НА СОВОКУПНЫЙ ДОХОД</t>
  </si>
  <si>
    <t xml:space="preserve">Единый сельскохозяйственный налог </t>
  </si>
  <si>
    <t>110</t>
  </si>
  <si>
    <t>120</t>
  </si>
  <si>
    <t>ДОХОДЫ ОТ ИСПОЛЬЗОВАНИЯ ИМУЩЕСТВА, НАХОДЯЩЕГОСЯ В ГОСУДАРСТВЕННОЙ И МУНИЦИПАЛЬНОЙ СОБСТВЕННОСТИ</t>
  </si>
  <si>
    <t>05030</t>
  </si>
  <si>
    <t>00000</t>
  </si>
  <si>
    <t>0000</t>
  </si>
  <si>
    <t>02000</t>
  </si>
  <si>
    <t>03000</t>
  </si>
  <si>
    <t>02</t>
  </si>
  <si>
    <t>11</t>
  </si>
  <si>
    <t>01</t>
  </si>
  <si>
    <t>05</t>
  </si>
  <si>
    <t>БЕЗВОЗМЕЗДНЫЕ ПОСТУПЛЕНИЯ ОТ ДРУГИХ БЮДЖЕТОВ БЮДЖЕТНОЙ СИСТЕМЫ РОССИЙСКОЙ ФЕДЕРАЦИИ</t>
  </si>
  <si>
    <t>Вид доходов</t>
  </si>
  <si>
    <t>Группа</t>
  </si>
  <si>
    <t>Подгруппа</t>
  </si>
  <si>
    <t>Элемент</t>
  </si>
  <si>
    <t>Классификация операций сектора государственного управления</t>
  </si>
  <si>
    <t>Статья и подстатья</t>
  </si>
  <si>
    <t>Подвид доходов</t>
  </si>
  <si>
    <t>000</t>
  </si>
  <si>
    <t>НАЛОГОВЫЕ И 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</si>
  <si>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</si>
  <si>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</t>
  </si>
  <si>
    <t>00</t>
  </si>
  <si>
    <t>2</t>
  </si>
  <si>
    <t>01000</t>
  </si>
  <si>
    <t>НАЛОГИ НА ПРИБЫЛЬ, ДОХОДЫ</t>
  </si>
  <si>
    <t>05010</t>
  </si>
  <si>
    <t>03010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</si>
  <si>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</si>
  <si>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05013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</si>
  <si>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</si>
  <si>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04000</t>
  </si>
  <si>
    <t>02010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</si>
  <si>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</si>
  <si>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</si>
  <si>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</si>
  <si>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</si>
  <si>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</si>
  <si>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</si>
  <si>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01030</t>
  </si>
  <si>
    <t>Дотации на выравнивание бюджетной  обеспеченности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</si>
  <si>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</si>
  <si>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</si>
  <si>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</si>
  <si>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</si>
  <si>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</si>
  <si>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06000</t>
  </si>
  <si>
    <t>06</t>
  </si>
  <si>
    <t>НАЛОГИ НА ИМУЩЕСТВО</t>
  </si>
  <si>
    <t>06033</t>
  </si>
  <si>
    <t>06043</t>
  </si>
  <si>
    <t>Земельный налог</t>
  </si>
  <si>
    <t>06030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</si>
  <si>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</si>
  <si>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</si>
  <si>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06040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</si>
  <si>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</si>
  <si>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</si>
  <si>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</si>
  <si>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</si>
  <si>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</si>
  <si>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09</t>
  </si>
  <si>
    <t>04053</t>
  </si>
  <si>
    <t>Налоги на имущество</t>
  </si>
  <si>
    <t>Земельный налог (по обязательствам, возникшим до 1 января 2006 года), мобилизуемый на территориях городских поселений</t>
  </si>
  <si>
    <t>ЗАДОЛЖЕННОСТЬ И ПЕРЕРАСЧЕТЫ ПО ОТМЕНЕННЫМ НАЛОГАМ, СБОРАМ И ИНЫМ ОБЯЗАТЕЛЬНЫМ ПЛАТЕЖАМ</t>
  </si>
  <si>
    <t>10000</t>
  </si>
  <si>
    <t>Дотации бюджетам бюджетной системы Российской Федерации</t>
  </si>
  <si>
    <t>40000</t>
  </si>
  <si>
    <t>Иные межбюджетные трансферты</t>
  </si>
  <si>
    <t>49999</t>
  </si>
  <si>
    <t>Прочие межбюджетные трансферты, передаваемые бюджетам</t>
  </si>
  <si>
    <t>Прочие межбюджетные трасферты, передаваемые бюджетам городских поселений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</si>
  <si>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</si>
  <si>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</si>
  <si>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130</t>
  </si>
  <si>
    <t>02065</t>
  </si>
  <si>
    <t>Доходы, поступающие в порядке возмещения расходов, понесенных в связи с эксплуатацией имущества городских поселений</t>
  </si>
  <si>
    <t>25555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</si>
  <si>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</si>
  <si>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</si>
  <si>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20000</t>
  </si>
  <si>
    <t>Субсидии бюджетам бюджетной системы Российской Федерации (межбюджетные субсидии)</t>
  </si>
  <si>
    <t>150</t>
  </si>
  <si>
    <t>ВСЕГО ДОХОДОВ</t>
  </si>
  <si>
    <t>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</si>
  <si>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</si>
  <si>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</si>
  <si>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</si>
  <si>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</si>
  <si>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</si>
  <si>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</si>
  <si>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</si>
  <si>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ШТРАФЫ, САНКЦИИ, ВОЗМЕЩЕНИЕ УЩЕРБА</t>
  </si>
  <si>
    <t>16</t>
  </si>
  <si>
    <t>140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</si>
  <si>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</si>
  <si>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</si>
  <si>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</si>
  <si>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14</t>
  </si>
  <si>
    <t>430</t>
  </si>
  <si>
    <t>06013</t>
  </si>
  <si>
    <t>тыс.руб</t>
  </si>
  <si>
    <t>2023 год</t>
  </si>
  <si>
    <t>10123</t>
  </si>
  <si>
    <t>0051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</si>
  <si>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</si>
  <si>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образовавашейся до 1 января 2020 года, подлежащие зачислению в бюджет муниципального образования по нормативам, действовавшим в 2019 году</t>
  </si>
  <si>
    <t>45424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</si>
  <si>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</si>
  <si>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</si>
  <si>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городских поселений</t>
  </si>
  <si>
    <t>02080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</si>
  <si>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</si>
  <si>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02130</t>
  </si>
  <si>
    <t>02140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</si>
  <si>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</si>
  <si>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</si>
  <si>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16001</t>
  </si>
  <si>
    <t>Дотации бюджетам городских поселений на выравнивание бюджетной  обеспеченности из бюджетов муниципальных районов</t>
  </si>
  <si>
    <t>Сумма</t>
  </si>
  <si>
    <t>Исполнено</t>
  </si>
  <si>
    <t>% исполнения</t>
  </si>
  <si>
    <t xml:space="preserve">Объем поступлений доходов бюджета муниципального образования - поселок городского типа Колпна Колпнянского района Орловской области за 2023 год </t>
  </si>
  <si>
    <t>Приложение №   2    к Решению Колпнянского поселкового Совета народных депутатов от "06"  июня 2024 г. № 59 "Об отчете об исполнении бюджета муниципального образования - поселок городского типа Колпна Колпнянского района Орловской области за 2023 год"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</si>
</sst>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18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2">
    <xf numFmtId="0" fontId="0" fillId="0" borderId="0" xfId="0"/>
    <xf numFmtId="49" fontId="8" fillId="0" borderId="0" xfId="0" applyNumberFormat="1" applyFont="1" applyFill="1"/>
    <xf numFmtId="0" fontId="8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 textRotation="90"/>
    </xf>
    <xf numFmtId="49" fontId="9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4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textRotation="90"/>
    </xf>
    <xf numFmtId="2" fontId="13" fillId="2" borderId="2" xfId="0" applyNumberFormat="1" applyFont="1" applyFill="1" applyBorder="1" applyAlignment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/>
    </xf>
    <xf numFmtId="166" fontId="14" fillId="3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N71"/>
  <sheetViews>
    <sheetView showGridLines="0" tabSelected="1" view="pageBreakPreview" topLeftCell="A22" zoomScale="87" zoomScaleSheetLayoutView="87" workbookViewId="0">
      <selection activeCell="H1" sqref="H1:M1"/>
    </sheetView>
  </sheetViews>
  <sheetFormatPr defaultRowHeight="20.100000000000001" customHeight="1"/>
  <cols>
    <col min="1" max="1" width="2.7109375" style="2" customWidth="1"/>
    <col min="2" max="2" width="3.28515625" style="2" customWidth="1"/>
    <col min="3" max="3" width="5.7109375" style="1" customWidth="1"/>
    <col min="4" max="4" width="3.7109375" style="2" customWidth="1"/>
    <col min="5" max="5" width="4.42578125" style="2" customWidth="1"/>
    <col min="6" max="6" width="8.28515625" style="2" customWidth="1"/>
    <col min="7" max="7" width="44.85546875" style="2" customWidth="1"/>
    <col min="8" max="8" width="36.28515625" style="2" customWidth="1"/>
    <col min="9" max="9" width="15.42578125" style="2" customWidth="1"/>
    <col min="10" max="12" width="9.140625" style="6" hidden="1" customWidth="1"/>
    <col min="13" max="13" width="13.42578125" style="6" customWidth="1"/>
    <col min="14" max="14" width="12" style="6" customWidth="1"/>
    <col min="15" max="16384" width="9.140625" style="6"/>
  </cols>
  <sheetData>
    <row r="1" spans="1:14" ht="126" customHeight="1">
      <c r="A1" s="9"/>
      <c r="B1" s="9"/>
      <c r="C1" s="9"/>
      <c r="D1" s="9"/>
      <c r="E1" s="9"/>
      <c r="F1" s="9"/>
      <c r="G1" s="9"/>
      <c r="H1" s="37" t="s">
        <v>132</v>
      </c>
      <c r="I1" s="37"/>
      <c r="J1" s="37"/>
      <c r="K1" s="37"/>
      <c r="L1" s="37"/>
      <c r="M1" s="37"/>
    </row>
    <row r="2" spans="1:14" s="7" customFormat="1" ht="39" customHeight="1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7" customFormat="1" ht="20.100000000000001" customHeight="1">
      <c r="A3" s="10"/>
      <c r="B3" s="10"/>
      <c r="C3" s="10"/>
      <c r="D3" s="10"/>
      <c r="E3" s="10"/>
      <c r="F3" s="10"/>
      <c r="G3" s="10"/>
      <c r="H3" s="4"/>
      <c r="I3" s="4"/>
      <c r="N3" s="31" t="s">
        <v>110</v>
      </c>
    </row>
    <row r="4" spans="1:14" s="7" customFormat="1" ht="20.100000000000001" customHeight="1">
      <c r="A4" s="55" t="s">
        <v>19</v>
      </c>
      <c r="B4" s="56"/>
      <c r="C4" s="56"/>
      <c r="D4" s="57"/>
      <c r="E4" s="44" t="s">
        <v>25</v>
      </c>
      <c r="F4" s="44" t="s">
        <v>23</v>
      </c>
      <c r="G4" s="61"/>
      <c r="H4" s="62"/>
      <c r="I4" s="69" t="s">
        <v>111</v>
      </c>
      <c r="J4" s="70"/>
      <c r="K4" s="70"/>
      <c r="L4" s="70"/>
      <c r="M4" s="70"/>
      <c r="N4" s="71"/>
    </row>
    <row r="5" spans="1:14" s="8" customFormat="1" ht="20.100000000000001" customHeight="1">
      <c r="A5" s="58"/>
      <c r="B5" s="59"/>
      <c r="C5" s="59"/>
      <c r="D5" s="60"/>
      <c r="E5" s="45"/>
      <c r="F5" s="45"/>
      <c r="G5" s="63"/>
      <c r="H5" s="64"/>
      <c r="I5" s="67" t="s">
        <v>128</v>
      </c>
      <c r="L5" s="41"/>
      <c r="M5" s="67" t="s">
        <v>129</v>
      </c>
      <c r="N5" s="72" t="s">
        <v>130</v>
      </c>
    </row>
    <row r="6" spans="1:14" s="8" customFormat="1" ht="90.75" customHeight="1">
      <c r="A6" s="11" t="s">
        <v>20</v>
      </c>
      <c r="B6" s="11" t="s">
        <v>21</v>
      </c>
      <c r="C6" s="12" t="s">
        <v>24</v>
      </c>
      <c r="D6" s="33" t="s">
        <v>22</v>
      </c>
      <c r="E6" s="46"/>
      <c r="F6" s="46"/>
      <c r="G6" s="65"/>
      <c r="H6" s="66"/>
      <c r="I6" s="68"/>
      <c r="L6" s="41"/>
      <c r="M6" s="68"/>
      <c r="N6" s="73"/>
    </row>
    <row r="7" spans="1:14" s="5" customFormat="1" ht="20.100000000000001" customHeight="1">
      <c r="A7" s="22" t="s">
        <v>29</v>
      </c>
      <c r="B7" s="22" t="s">
        <v>30</v>
      </c>
      <c r="C7" s="22" t="s">
        <v>10</v>
      </c>
      <c r="D7" s="22" t="s">
        <v>30</v>
      </c>
      <c r="E7" s="22" t="s">
        <v>11</v>
      </c>
      <c r="F7" s="22" t="s">
        <v>26</v>
      </c>
      <c r="G7" s="43" t="s">
        <v>27</v>
      </c>
      <c r="H7" s="43"/>
      <c r="I7" s="21">
        <f>I8+I16+I22+I25+I36+I42+I45+I48</f>
        <v>27824.600000000006</v>
      </c>
      <c r="J7" s="13" t="e">
        <f>J8+J16+J22+J25+J36+#REF!+#REF!</f>
        <v>#REF!</v>
      </c>
      <c r="K7" s="13" t="e">
        <f>K8+K16+K22+K25+K36+#REF!+#REF!</f>
        <v>#REF!</v>
      </c>
      <c r="L7" s="13" t="e">
        <f>L8+L16+L22+L25+L36+#REF!+#REF!</f>
        <v>#REF!</v>
      </c>
      <c r="M7" s="21">
        <f>M8+M16+M22+M25+M36+M42+M45+M48</f>
        <v>30535.300000000007</v>
      </c>
      <c r="N7" s="35">
        <f>M7/I7*100</f>
        <v>109.74209871840026</v>
      </c>
    </row>
    <row r="8" spans="1:14" s="5" customFormat="1" ht="20.100000000000001" customHeight="1">
      <c r="A8" s="22" t="s">
        <v>29</v>
      </c>
      <c r="B8" s="22" t="s">
        <v>16</v>
      </c>
      <c r="C8" s="22" t="s">
        <v>10</v>
      </c>
      <c r="D8" s="22" t="s">
        <v>30</v>
      </c>
      <c r="E8" s="22" t="s">
        <v>11</v>
      </c>
      <c r="F8" s="22" t="s">
        <v>26</v>
      </c>
      <c r="G8" s="39" t="s">
        <v>33</v>
      </c>
      <c r="H8" s="39"/>
      <c r="I8" s="29">
        <f>I9</f>
        <v>19534.600000000002</v>
      </c>
      <c r="J8" s="14"/>
      <c r="K8" s="14"/>
      <c r="L8" s="14"/>
      <c r="M8" s="29">
        <f>M9</f>
        <v>22091.300000000003</v>
      </c>
      <c r="N8" s="35">
        <f>M8/I8*100</f>
        <v>113.08805913609699</v>
      </c>
    </row>
    <row r="9" spans="1:14" s="5" customFormat="1" ht="20.100000000000001" customHeight="1">
      <c r="A9" s="23" t="s">
        <v>29</v>
      </c>
      <c r="B9" s="23" t="s">
        <v>16</v>
      </c>
      <c r="C9" s="23" t="s">
        <v>12</v>
      </c>
      <c r="D9" s="23" t="s">
        <v>16</v>
      </c>
      <c r="E9" s="23" t="s">
        <v>11</v>
      </c>
      <c r="F9" s="23" t="s">
        <v>6</v>
      </c>
      <c r="G9" s="40" t="s">
        <v>0</v>
      </c>
      <c r="H9" s="40"/>
      <c r="I9" s="30">
        <f>I10+I11+I12+I13+I14+I15</f>
        <v>19534.600000000002</v>
      </c>
      <c r="J9" s="14"/>
      <c r="K9" s="14"/>
      <c r="L9" s="14"/>
      <c r="M9" s="30">
        <f>M10+M11+M12+M13+M14+M15</f>
        <v>22091.300000000003</v>
      </c>
      <c r="N9" s="36">
        <f>M9/I9*100</f>
        <v>113.08805913609699</v>
      </c>
    </row>
    <row r="10" spans="1:14" s="5" customFormat="1" ht="65.25" customHeight="1">
      <c r="A10" s="23" t="s">
        <v>29</v>
      </c>
      <c r="B10" s="23" t="s">
        <v>16</v>
      </c>
      <c r="C10" s="23" t="s">
        <v>40</v>
      </c>
      <c r="D10" s="23" t="s">
        <v>16</v>
      </c>
      <c r="E10" s="23" t="s">
        <v>11</v>
      </c>
      <c r="F10" s="23" t="s">
        <v>6</v>
      </c>
      <c r="G10" s="38" t="s">
        <v>41</v>
      </c>
      <c r="H10" s="38"/>
      <c r="I10" s="30">
        <f>10748.2+310.4</f>
        <v>11058.6</v>
      </c>
      <c r="J10" s="18"/>
      <c r="K10" s="18"/>
      <c r="L10" s="18"/>
      <c r="M10" s="30">
        <v>12713.5</v>
      </c>
      <c r="N10" s="36">
        <f>M10/I10*100</f>
        <v>114.96482375707593</v>
      </c>
    </row>
    <row r="11" spans="1:14" s="5" customFormat="1" ht="80.25" customHeight="1">
      <c r="A11" s="23" t="s">
        <v>29</v>
      </c>
      <c r="B11" s="23" t="s">
        <v>16</v>
      </c>
      <c r="C11" s="23" t="s">
        <v>42</v>
      </c>
      <c r="D11" s="23" t="s">
        <v>16</v>
      </c>
      <c r="E11" s="23" t="s">
        <v>11</v>
      </c>
      <c r="F11" s="23" t="s">
        <v>6</v>
      </c>
      <c r="G11" s="38" t="s">
        <v>43</v>
      </c>
      <c r="H11" s="38"/>
      <c r="I11" s="30">
        <v>14.1</v>
      </c>
      <c r="J11" s="18"/>
      <c r="K11" s="18"/>
      <c r="L11" s="18"/>
      <c r="M11" s="30">
        <v>14.1</v>
      </c>
      <c r="N11" s="30">
        <f t="shared" ref="N11:N66" si="0">M11/I11*100</f>
        <v>100</v>
      </c>
    </row>
    <row r="12" spans="1:14" s="5" customFormat="1" ht="48" customHeight="1">
      <c r="A12" s="23" t="s">
        <v>29</v>
      </c>
      <c r="B12" s="23" t="s">
        <v>16</v>
      </c>
      <c r="C12" s="23" t="s">
        <v>44</v>
      </c>
      <c r="D12" s="23" t="s">
        <v>16</v>
      </c>
      <c r="E12" s="23" t="s">
        <v>11</v>
      </c>
      <c r="F12" s="23" t="s">
        <v>6</v>
      </c>
      <c r="G12" s="38" t="s">
        <v>45</v>
      </c>
      <c r="H12" s="38"/>
      <c r="I12" s="30">
        <v>59.7</v>
      </c>
      <c r="J12" s="18"/>
      <c r="K12" s="18"/>
      <c r="L12" s="18" t="e">
        <f>#REF!-#REF!</f>
        <v>#REF!</v>
      </c>
      <c r="M12" s="30">
        <v>61.7</v>
      </c>
      <c r="N12" s="36">
        <f t="shared" si="0"/>
        <v>103.35008375209381</v>
      </c>
    </row>
    <row r="13" spans="1:14" s="5" customFormat="1" ht="102.75" customHeight="1">
      <c r="A13" s="23" t="s">
        <v>29</v>
      </c>
      <c r="B13" s="23" t="s">
        <v>16</v>
      </c>
      <c r="C13" s="23" t="s">
        <v>120</v>
      </c>
      <c r="D13" s="23" t="s">
        <v>16</v>
      </c>
      <c r="E13" s="23" t="s">
        <v>11</v>
      </c>
      <c r="F13" s="23" t="s">
        <v>6</v>
      </c>
      <c r="G13" s="80" t="s">
        <v>121</v>
      </c>
      <c r="H13" s="81"/>
      <c r="I13" s="30">
        <v>410.5</v>
      </c>
      <c r="J13" s="18"/>
      <c r="K13" s="18"/>
      <c r="L13" s="18"/>
      <c r="M13" s="30">
        <v>1310.0999999999999</v>
      </c>
      <c r="N13" s="36">
        <f t="shared" si="0"/>
        <v>319.14738124238733</v>
      </c>
    </row>
    <row r="14" spans="1:14" s="5" customFormat="1" ht="54.75" customHeight="1">
      <c r="A14" s="23" t="s">
        <v>29</v>
      </c>
      <c r="B14" s="23" t="s">
        <v>16</v>
      </c>
      <c r="C14" s="23" t="s">
        <v>122</v>
      </c>
      <c r="D14" s="23" t="s">
        <v>16</v>
      </c>
      <c r="E14" s="23" t="s">
        <v>11</v>
      </c>
      <c r="F14" s="23" t="s">
        <v>6</v>
      </c>
      <c r="G14" s="80" t="s">
        <v>124</v>
      </c>
      <c r="H14" s="81"/>
      <c r="I14" s="30">
        <v>132.69999999999999</v>
      </c>
      <c r="J14" s="18"/>
      <c r="K14" s="18"/>
      <c r="L14" s="18"/>
      <c r="M14" s="30">
        <v>132.9</v>
      </c>
      <c r="N14" s="36">
        <f t="shared" si="0"/>
        <v>100.15071590052752</v>
      </c>
    </row>
    <row r="15" spans="1:14" s="5" customFormat="1" ht="48" customHeight="1">
      <c r="A15" s="23" t="s">
        <v>29</v>
      </c>
      <c r="B15" s="23" t="s">
        <v>16</v>
      </c>
      <c r="C15" s="23" t="s">
        <v>123</v>
      </c>
      <c r="D15" s="23" t="s">
        <v>16</v>
      </c>
      <c r="E15" s="23" t="s">
        <v>11</v>
      </c>
      <c r="F15" s="23" t="s">
        <v>6</v>
      </c>
      <c r="G15" s="80" t="s">
        <v>125</v>
      </c>
      <c r="H15" s="81"/>
      <c r="I15" s="30">
        <v>7859</v>
      </c>
      <c r="J15" s="18"/>
      <c r="K15" s="18"/>
      <c r="L15" s="18"/>
      <c r="M15" s="30">
        <v>7859</v>
      </c>
      <c r="N15" s="30">
        <f t="shared" si="0"/>
        <v>100</v>
      </c>
    </row>
    <row r="16" spans="1:14" s="5" customFormat="1" ht="30" customHeight="1">
      <c r="A16" s="22" t="s">
        <v>29</v>
      </c>
      <c r="B16" s="22" t="s">
        <v>49</v>
      </c>
      <c r="C16" s="22" t="s">
        <v>10</v>
      </c>
      <c r="D16" s="22" t="s">
        <v>30</v>
      </c>
      <c r="E16" s="22" t="s">
        <v>11</v>
      </c>
      <c r="F16" s="22" t="s">
        <v>26</v>
      </c>
      <c r="G16" s="39" t="s">
        <v>50</v>
      </c>
      <c r="H16" s="39"/>
      <c r="I16" s="29">
        <f>I17</f>
        <v>1111.9000000000001</v>
      </c>
      <c r="J16" s="32"/>
      <c r="K16" s="32"/>
      <c r="L16" s="32" t="e">
        <f>#REF!-#REF!</f>
        <v>#REF!</v>
      </c>
      <c r="M16" s="35">
        <f>M17</f>
        <v>1168.9000000000001</v>
      </c>
      <c r="N16" s="35">
        <f t="shared" si="0"/>
        <v>105.12636028419821</v>
      </c>
    </row>
    <row r="17" spans="1:14" s="5" customFormat="1" ht="42.75" customHeight="1">
      <c r="A17" s="23" t="s">
        <v>29</v>
      </c>
      <c r="B17" s="23" t="s">
        <v>49</v>
      </c>
      <c r="C17" s="23" t="s">
        <v>12</v>
      </c>
      <c r="D17" s="23" t="s">
        <v>16</v>
      </c>
      <c r="E17" s="23" t="s">
        <v>11</v>
      </c>
      <c r="F17" s="23" t="s">
        <v>6</v>
      </c>
      <c r="G17" s="38" t="s">
        <v>51</v>
      </c>
      <c r="H17" s="38"/>
      <c r="I17" s="30">
        <f>I18+I19+I20+I21</f>
        <v>1111.9000000000001</v>
      </c>
      <c r="J17" s="18"/>
      <c r="K17" s="18"/>
      <c r="L17" s="18" t="e">
        <f>#REF!-#REF!</f>
        <v>#REF!</v>
      </c>
      <c r="M17" s="36">
        <f>M18+M19+M20+M21</f>
        <v>1168.9000000000001</v>
      </c>
      <c r="N17" s="36">
        <f t="shared" si="0"/>
        <v>105.12636028419821</v>
      </c>
    </row>
    <row r="18" spans="1:14" s="5" customFormat="1" ht="87.75" customHeight="1">
      <c r="A18" s="23" t="s">
        <v>29</v>
      </c>
      <c r="B18" s="23" t="s">
        <v>49</v>
      </c>
      <c r="C18" s="23" t="s">
        <v>93</v>
      </c>
      <c r="D18" s="23" t="s">
        <v>16</v>
      </c>
      <c r="E18" s="23" t="s">
        <v>11</v>
      </c>
      <c r="F18" s="23" t="s">
        <v>6</v>
      </c>
      <c r="G18" s="38" t="s">
        <v>94</v>
      </c>
      <c r="H18" s="38"/>
      <c r="I18" s="30">
        <f>544.6+30</f>
        <v>574.6</v>
      </c>
      <c r="J18" s="18"/>
      <c r="K18" s="18"/>
      <c r="L18" s="18"/>
      <c r="M18" s="30">
        <v>605.6</v>
      </c>
      <c r="N18" s="36">
        <f t="shared" si="0"/>
        <v>105.39505743125652</v>
      </c>
    </row>
    <row r="19" spans="1:14" s="5" customFormat="1" ht="94.5" customHeight="1">
      <c r="A19" s="23" t="s">
        <v>29</v>
      </c>
      <c r="B19" s="23" t="s">
        <v>49</v>
      </c>
      <c r="C19" s="23" t="s">
        <v>95</v>
      </c>
      <c r="D19" s="23" t="s">
        <v>16</v>
      </c>
      <c r="E19" s="23" t="s">
        <v>11</v>
      </c>
      <c r="F19" s="23" t="s">
        <v>6</v>
      </c>
      <c r="G19" s="38" t="s">
        <v>96</v>
      </c>
      <c r="H19" s="38"/>
      <c r="I19" s="30">
        <f>2.9+0.2</f>
        <v>3.1</v>
      </c>
      <c r="J19" s="18"/>
      <c r="K19" s="18"/>
      <c r="L19" s="18"/>
      <c r="M19" s="30">
        <v>3.2</v>
      </c>
      <c r="N19" s="36">
        <f t="shared" si="0"/>
        <v>103.2258064516129</v>
      </c>
    </row>
    <row r="20" spans="1:14" s="5" customFormat="1" ht="91.5" customHeight="1">
      <c r="A20" s="23" t="s">
        <v>29</v>
      </c>
      <c r="B20" s="23" t="s">
        <v>49</v>
      </c>
      <c r="C20" s="23" t="s">
        <v>97</v>
      </c>
      <c r="D20" s="23" t="s">
        <v>16</v>
      </c>
      <c r="E20" s="23" t="s">
        <v>11</v>
      </c>
      <c r="F20" s="23" t="s">
        <v>6</v>
      </c>
      <c r="G20" s="38" t="s">
        <v>98</v>
      </c>
      <c r="H20" s="38"/>
      <c r="I20" s="30">
        <f>568.7+29</f>
        <v>597.70000000000005</v>
      </c>
      <c r="J20" s="18"/>
      <c r="K20" s="18"/>
      <c r="L20" s="18"/>
      <c r="M20" s="30">
        <v>626</v>
      </c>
      <c r="N20" s="36">
        <f t="shared" si="0"/>
        <v>104.7348167977246</v>
      </c>
    </row>
    <row r="21" spans="1:14" s="5" customFormat="1" ht="83.25" customHeight="1">
      <c r="A21" s="23" t="s">
        <v>29</v>
      </c>
      <c r="B21" s="23" t="s">
        <v>49</v>
      </c>
      <c r="C21" s="23" t="s">
        <v>99</v>
      </c>
      <c r="D21" s="23" t="s">
        <v>16</v>
      </c>
      <c r="E21" s="23" t="s">
        <v>11</v>
      </c>
      <c r="F21" s="23" t="s">
        <v>6</v>
      </c>
      <c r="G21" s="38" t="s">
        <v>100</v>
      </c>
      <c r="H21" s="38"/>
      <c r="I21" s="30">
        <f>-60.5-3</f>
        <v>-63.5</v>
      </c>
      <c r="J21" s="18"/>
      <c r="K21" s="18"/>
      <c r="L21" s="18"/>
      <c r="M21" s="30">
        <v>-65.900000000000006</v>
      </c>
      <c r="N21" s="36">
        <f t="shared" si="0"/>
        <v>103.77952755905513</v>
      </c>
    </row>
    <row r="22" spans="1:14" s="5" customFormat="1" ht="20.100000000000001" customHeight="1">
      <c r="A22" s="22" t="s">
        <v>29</v>
      </c>
      <c r="B22" s="22" t="s">
        <v>17</v>
      </c>
      <c r="C22" s="22" t="s">
        <v>10</v>
      </c>
      <c r="D22" s="22" t="s">
        <v>30</v>
      </c>
      <c r="E22" s="22" t="s">
        <v>11</v>
      </c>
      <c r="F22" s="22" t="s">
        <v>26</v>
      </c>
      <c r="G22" s="39" t="s">
        <v>4</v>
      </c>
      <c r="H22" s="39"/>
      <c r="I22" s="29">
        <f>I23</f>
        <v>2487</v>
      </c>
      <c r="J22" s="14"/>
      <c r="K22" s="14"/>
      <c r="L22" s="14" t="e">
        <f>#REF!-#REF!</f>
        <v>#REF!</v>
      </c>
      <c r="M22" s="29">
        <f>M23</f>
        <v>2487.1</v>
      </c>
      <c r="N22" s="35">
        <f t="shared" si="0"/>
        <v>100.00402090872538</v>
      </c>
    </row>
    <row r="23" spans="1:14" s="5" customFormat="1" ht="20.100000000000001" customHeight="1">
      <c r="A23" s="23" t="s">
        <v>29</v>
      </c>
      <c r="B23" s="23" t="s">
        <v>17</v>
      </c>
      <c r="C23" s="23" t="s">
        <v>13</v>
      </c>
      <c r="D23" s="23" t="s">
        <v>16</v>
      </c>
      <c r="E23" s="23" t="s">
        <v>11</v>
      </c>
      <c r="F23" s="23" t="s">
        <v>6</v>
      </c>
      <c r="G23" s="40" t="s">
        <v>5</v>
      </c>
      <c r="H23" s="40"/>
      <c r="I23" s="30">
        <f>I24</f>
        <v>2487</v>
      </c>
      <c r="J23" s="18"/>
      <c r="K23" s="18"/>
      <c r="L23" s="18" t="e">
        <f>#REF!-#REF!</f>
        <v>#REF!</v>
      </c>
      <c r="M23" s="30">
        <f>M24</f>
        <v>2487.1</v>
      </c>
      <c r="N23" s="36">
        <f t="shared" si="0"/>
        <v>100.00402090872538</v>
      </c>
    </row>
    <row r="24" spans="1:14" s="5" customFormat="1" ht="20.100000000000001" customHeight="1">
      <c r="A24" s="23" t="s">
        <v>29</v>
      </c>
      <c r="B24" s="23" t="s">
        <v>17</v>
      </c>
      <c r="C24" s="23" t="s">
        <v>35</v>
      </c>
      <c r="D24" s="23" t="s">
        <v>16</v>
      </c>
      <c r="E24" s="23" t="s">
        <v>11</v>
      </c>
      <c r="F24" s="23" t="s">
        <v>6</v>
      </c>
      <c r="G24" s="40" t="s">
        <v>46</v>
      </c>
      <c r="H24" s="40"/>
      <c r="I24" s="30">
        <v>2487</v>
      </c>
      <c r="J24" s="18"/>
      <c r="K24" s="18"/>
      <c r="L24" s="18" t="e">
        <f>#REF!-#REF!</f>
        <v>#REF!</v>
      </c>
      <c r="M24" s="30">
        <v>2487.1</v>
      </c>
      <c r="N24" s="36">
        <f t="shared" si="0"/>
        <v>100.00402090872538</v>
      </c>
    </row>
    <row r="25" spans="1:14" s="5" customFormat="1" ht="20.100000000000001" customHeight="1">
      <c r="A25" s="22" t="s">
        <v>29</v>
      </c>
      <c r="B25" s="22" t="s">
        <v>55</v>
      </c>
      <c r="C25" s="22" t="s">
        <v>10</v>
      </c>
      <c r="D25" s="22" t="s">
        <v>30</v>
      </c>
      <c r="E25" s="22" t="s">
        <v>11</v>
      </c>
      <c r="F25" s="22" t="s">
        <v>26</v>
      </c>
      <c r="G25" s="39" t="s">
        <v>56</v>
      </c>
      <c r="H25" s="39"/>
      <c r="I25" s="29">
        <f>I28+I26</f>
        <v>4169.4000000000005</v>
      </c>
      <c r="J25" s="15">
        <f t="shared" ref="J25:L25" si="1">J28+J26</f>
        <v>0</v>
      </c>
      <c r="K25" s="15">
        <f t="shared" si="1"/>
        <v>0</v>
      </c>
      <c r="L25" s="15" t="e">
        <f t="shared" si="1"/>
        <v>#REF!</v>
      </c>
      <c r="M25" s="29">
        <f>M28+M26</f>
        <v>4227.7000000000007</v>
      </c>
      <c r="N25" s="35">
        <f t="shared" si="0"/>
        <v>101.39828272653139</v>
      </c>
    </row>
    <row r="26" spans="1:14" s="5" customFormat="1" ht="20.100000000000001" customHeight="1">
      <c r="A26" s="23" t="s">
        <v>29</v>
      </c>
      <c r="B26" s="23" t="s">
        <v>55</v>
      </c>
      <c r="C26" s="23" t="s">
        <v>32</v>
      </c>
      <c r="D26" s="23" t="s">
        <v>30</v>
      </c>
      <c r="E26" s="23" t="s">
        <v>11</v>
      </c>
      <c r="F26" s="23" t="s">
        <v>6</v>
      </c>
      <c r="G26" s="51" t="s">
        <v>67</v>
      </c>
      <c r="H26" s="51"/>
      <c r="I26" s="30">
        <f>I27</f>
        <v>983.7</v>
      </c>
      <c r="J26" s="18"/>
      <c r="K26" s="18"/>
      <c r="L26" s="18"/>
      <c r="M26" s="30">
        <f>M27</f>
        <v>1019.5</v>
      </c>
      <c r="N26" s="36">
        <f t="shared" si="0"/>
        <v>103.6393209311782</v>
      </c>
    </row>
    <row r="27" spans="1:14" s="5" customFormat="1" ht="47.25" customHeight="1">
      <c r="A27" s="23" t="s">
        <v>29</v>
      </c>
      <c r="B27" s="23" t="s">
        <v>55</v>
      </c>
      <c r="C27" s="23" t="s">
        <v>47</v>
      </c>
      <c r="D27" s="23" t="s">
        <v>52</v>
      </c>
      <c r="E27" s="23" t="s">
        <v>11</v>
      </c>
      <c r="F27" s="23" t="s">
        <v>6</v>
      </c>
      <c r="G27" s="51" t="s">
        <v>68</v>
      </c>
      <c r="H27" s="51"/>
      <c r="I27" s="30">
        <v>983.7</v>
      </c>
      <c r="J27" s="18"/>
      <c r="K27" s="18"/>
      <c r="L27" s="18"/>
      <c r="M27" s="30">
        <v>1019.5</v>
      </c>
      <c r="N27" s="36">
        <f t="shared" si="0"/>
        <v>103.6393209311782</v>
      </c>
    </row>
    <row r="28" spans="1:14" s="5" customFormat="1" ht="29.25" customHeight="1">
      <c r="A28" s="23" t="s">
        <v>29</v>
      </c>
      <c r="B28" s="23" t="s">
        <v>55</v>
      </c>
      <c r="C28" s="23" t="s">
        <v>54</v>
      </c>
      <c r="D28" s="23" t="s">
        <v>30</v>
      </c>
      <c r="E28" s="23" t="s">
        <v>11</v>
      </c>
      <c r="F28" s="23" t="s">
        <v>6</v>
      </c>
      <c r="G28" s="38" t="s">
        <v>59</v>
      </c>
      <c r="H28" s="38"/>
      <c r="I28" s="30">
        <f>I29+I31</f>
        <v>3185.7000000000003</v>
      </c>
      <c r="J28" s="17">
        <f t="shared" ref="J28:L28" si="2">J29+J31</f>
        <v>0</v>
      </c>
      <c r="K28" s="17">
        <f t="shared" si="2"/>
        <v>0</v>
      </c>
      <c r="L28" s="17" t="e">
        <f t="shared" si="2"/>
        <v>#REF!</v>
      </c>
      <c r="M28" s="30">
        <f>M29+M31</f>
        <v>3208.2000000000003</v>
      </c>
      <c r="N28" s="36">
        <f t="shared" si="0"/>
        <v>100.70628119408607</v>
      </c>
    </row>
    <row r="29" spans="1:14" s="5" customFormat="1" ht="29.25" customHeight="1">
      <c r="A29" s="23" t="s">
        <v>29</v>
      </c>
      <c r="B29" s="23" t="s">
        <v>55</v>
      </c>
      <c r="C29" s="23" t="s">
        <v>60</v>
      </c>
      <c r="D29" s="23" t="s">
        <v>30</v>
      </c>
      <c r="E29" s="23" t="s">
        <v>11</v>
      </c>
      <c r="F29" s="23" t="s">
        <v>6</v>
      </c>
      <c r="G29" s="51" t="s">
        <v>61</v>
      </c>
      <c r="H29" s="51"/>
      <c r="I29" s="30">
        <f>I30</f>
        <v>2397.8000000000002</v>
      </c>
      <c r="J29" s="17">
        <f t="shared" ref="J29:L29" si="3">J30</f>
        <v>0</v>
      </c>
      <c r="K29" s="17">
        <f t="shared" si="3"/>
        <v>0</v>
      </c>
      <c r="L29" s="17">
        <f t="shared" si="3"/>
        <v>0</v>
      </c>
      <c r="M29" s="30">
        <f>M30</f>
        <v>2397.8000000000002</v>
      </c>
      <c r="N29" s="30">
        <f t="shared" si="0"/>
        <v>100</v>
      </c>
    </row>
    <row r="30" spans="1:14" s="5" customFormat="1" ht="29.25" customHeight="1">
      <c r="A30" s="23" t="s">
        <v>29</v>
      </c>
      <c r="B30" s="23" t="s">
        <v>55</v>
      </c>
      <c r="C30" s="23" t="s">
        <v>57</v>
      </c>
      <c r="D30" s="23" t="s">
        <v>52</v>
      </c>
      <c r="E30" s="23" t="s">
        <v>11</v>
      </c>
      <c r="F30" s="23" t="s">
        <v>6</v>
      </c>
      <c r="G30" s="38" t="s">
        <v>62</v>
      </c>
      <c r="H30" s="38"/>
      <c r="I30" s="30">
        <v>2397.8000000000002</v>
      </c>
      <c r="J30" s="18"/>
      <c r="K30" s="18"/>
      <c r="L30" s="18"/>
      <c r="M30" s="30">
        <v>2397.8000000000002</v>
      </c>
      <c r="N30" s="30">
        <f t="shared" si="0"/>
        <v>100</v>
      </c>
    </row>
    <row r="31" spans="1:14" s="5" customFormat="1" ht="29.25" customHeight="1">
      <c r="A31" s="23" t="s">
        <v>29</v>
      </c>
      <c r="B31" s="23" t="s">
        <v>55</v>
      </c>
      <c r="C31" s="23" t="s">
        <v>63</v>
      </c>
      <c r="D31" s="23" t="s">
        <v>30</v>
      </c>
      <c r="E31" s="23" t="s">
        <v>11</v>
      </c>
      <c r="F31" s="23" t="s">
        <v>6</v>
      </c>
      <c r="G31" s="51" t="s">
        <v>64</v>
      </c>
      <c r="H31" s="51"/>
      <c r="I31" s="30">
        <f>I32</f>
        <v>787.9</v>
      </c>
      <c r="J31" s="17">
        <f t="shared" ref="J31:L31" si="4">J32</f>
        <v>0</v>
      </c>
      <c r="K31" s="17">
        <f t="shared" si="4"/>
        <v>0</v>
      </c>
      <c r="L31" s="17" t="e">
        <f t="shared" si="4"/>
        <v>#REF!</v>
      </c>
      <c r="M31" s="30">
        <f>M32</f>
        <v>810.4</v>
      </c>
      <c r="N31" s="36">
        <f t="shared" si="0"/>
        <v>102.85569234674452</v>
      </c>
    </row>
    <row r="32" spans="1:14" s="5" customFormat="1" ht="36.75" customHeight="1">
      <c r="A32" s="23" t="s">
        <v>29</v>
      </c>
      <c r="B32" s="23" t="s">
        <v>55</v>
      </c>
      <c r="C32" s="23" t="s">
        <v>58</v>
      </c>
      <c r="D32" s="23" t="s">
        <v>52</v>
      </c>
      <c r="E32" s="23" t="s">
        <v>11</v>
      </c>
      <c r="F32" s="23" t="s">
        <v>6</v>
      </c>
      <c r="G32" s="38" t="s">
        <v>65</v>
      </c>
      <c r="H32" s="38"/>
      <c r="I32" s="30">
        <v>787.9</v>
      </c>
      <c r="J32" s="18"/>
      <c r="K32" s="18"/>
      <c r="L32" s="18" t="e">
        <f>#REF!-#REF!</f>
        <v>#REF!</v>
      </c>
      <c r="M32" s="30">
        <v>810.4</v>
      </c>
      <c r="N32" s="36">
        <f t="shared" si="0"/>
        <v>102.85569234674452</v>
      </c>
    </row>
    <row r="33" spans="1:14" s="5" customFormat="1" ht="36.75" hidden="1" customHeight="1">
      <c r="A33" s="22" t="s">
        <v>29</v>
      </c>
      <c r="B33" s="22" t="s">
        <v>69</v>
      </c>
      <c r="C33" s="22" t="s">
        <v>10</v>
      </c>
      <c r="D33" s="22" t="s">
        <v>30</v>
      </c>
      <c r="E33" s="22" t="s">
        <v>11</v>
      </c>
      <c r="F33" s="22" t="s">
        <v>26</v>
      </c>
      <c r="G33" s="39" t="s">
        <v>73</v>
      </c>
      <c r="H33" s="39"/>
      <c r="I33" s="29">
        <v>0</v>
      </c>
      <c r="J33" s="19"/>
      <c r="K33" s="19"/>
      <c r="L33" s="19"/>
      <c r="M33" s="29">
        <v>0</v>
      </c>
      <c r="N33" s="30" t="e">
        <f t="shared" si="0"/>
        <v>#DIV/0!</v>
      </c>
    </row>
    <row r="34" spans="1:14" s="5" customFormat="1" ht="24" hidden="1" customHeight="1">
      <c r="A34" s="23" t="s">
        <v>29</v>
      </c>
      <c r="B34" s="23" t="s">
        <v>69</v>
      </c>
      <c r="C34" s="23" t="s">
        <v>39</v>
      </c>
      <c r="D34" s="23" t="s">
        <v>30</v>
      </c>
      <c r="E34" s="23" t="s">
        <v>11</v>
      </c>
      <c r="F34" s="23" t="s">
        <v>6</v>
      </c>
      <c r="G34" s="51" t="s">
        <v>71</v>
      </c>
      <c r="H34" s="51"/>
      <c r="I34" s="30">
        <v>0</v>
      </c>
      <c r="J34" s="18"/>
      <c r="K34" s="18"/>
      <c r="L34" s="18"/>
      <c r="M34" s="30">
        <v>0</v>
      </c>
      <c r="N34" s="30" t="e">
        <f t="shared" si="0"/>
        <v>#DIV/0!</v>
      </c>
    </row>
    <row r="35" spans="1:14" s="5" customFormat="1" ht="29.25" hidden="1" customHeight="1">
      <c r="A35" s="23" t="s">
        <v>29</v>
      </c>
      <c r="B35" s="23" t="s">
        <v>69</v>
      </c>
      <c r="C35" s="23" t="s">
        <v>70</v>
      </c>
      <c r="D35" s="23" t="s">
        <v>52</v>
      </c>
      <c r="E35" s="23" t="s">
        <v>11</v>
      </c>
      <c r="F35" s="23" t="s">
        <v>6</v>
      </c>
      <c r="G35" s="51" t="s">
        <v>72</v>
      </c>
      <c r="H35" s="51"/>
      <c r="I35" s="30">
        <v>0</v>
      </c>
      <c r="J35" s="18"/>
      <c r="K35" s="18"/>
      <c r="L35" s="18"/>
      <c r="M35" s="30">
        <v>0</v>
      </c>
      <c r="N35" s="30" t="e">
        <f t="shared" si="0"/>
        <v>#DIV/0!</v>
      </c>
    </row>
    <row r="36" spans="1:14" s="3" customFormat="1" ht="49.5" customHeight="1">
      <c r="A36" s="22" t="s">
        <v>29</v>
      </c>
      <c r="B36" s="22" t="s">
        <v>15</v>
      </c>
      <c r="C36" s="22" t="s">
        <v>10</v>
      </c>
      <c r="D36" s="22" t="s">
        <v>30</v>
      </c>
      <c r="E36" s="22" t="s">
        <v>11</v>
      </c>
      <c r="F36" s="22" t="s">
        <v>26</v>
      </c>
      <c r="G36" s="39" t="s">
        <v>8</v>
      </c>
      <c r="H36" s="39"/>
      <c r="I36" s="29">
        <f>I37</f>
        <v>310.3</v>
      </c>
      <c r="J36" s="16"/>
      <c r="K36" s="16"/>
      <c r="L36" s="14" t="e">
        <f>#REF!-#REF!</f>
        <v>#REF!</v>
      </c>
      <c r="M36" s="29">
        <f>M37</f>
        <v>338.9</v>
      </c>
      <c r="N36" s="35">
        <f t="shared" si="0"/>
        <v>109.21688688366096</v>
      </c>
    </row>
    <row r="37" spans="1:14" s="5" customFormat="1" ht="66.75" customHeight="1">
      <c r="A37" s="23" t="s">
        <v>29</v>
      </c>
      <c r="B37" s="23" t="s">
        <v>15</v>
      </c>
      <c r="C37" s="23" t="s">
        <v>3</v>
      </c>
      <c r="D37" s="23" t="s">
        <v>30</v>
      </c>
      <c r="E37" s="23" t="s">
        <v>11</v>
      </c>
      <c r="F37" s="23" t="s">
        <v>7</v>
      </c>
      <c r="G37" s="38" t="s">
        <v>36</v>
      </c>
      <c r="H37" s="38"/>
      <c r="I37" s="30">
        <f>I38+I40</f>
        <v>310.3</v>
      </c>
      <c r="J37" s="18"/>
      <c r="K37" s="18"/>
      <c r="L37" s="18" t="e">
        <f>#REF!-#REF!</f>
        <v>#REF!</v>
      </c>
      <c r="M37" s="30">
        <f>M38+M40</f>
        <v>338.9</v>
      </c>
      <c r="N37" s="36">
        <f t="shared" si="0"/>
        <v>109.21688688366096</v>
      </c>
    </row>
    <row r="38" spans="1:14" s="3" customFormat="1" ht="55.5" customHeight="1">
      <c r="A38" s="23" t="s">
        <v>29</v>
      </c>
      <c r="B38" s="23" t="s">
        <v>15</v>
      </c>
      <c r="C38" s="23" t="s">
        <v>34</v>
      </c>
      <c r="D38" s="23" t="s">
        <v>30</v>
      </c>
      <c r="E38" s="23" t="s">
        <v>11</v>
      </c>
      <c r="F38" s="23" t="s">
        <v>7</v>
      </c>
      <c r="G38" s="38" t="s">
        <v>28</v>
      </c>
      <c r="H38" s="38"/>
      <c r="I38" s="30">
        <f>I39</f>
        <v>202.4</v>
      </c>
      <c r="J38" s="18"/>
      <c r="K38" s="18"/>
      <c r="L38" s="18" t="e">
        <f>#REF!-#REF!</f>
        <v>#REF!</v>
      </c>
      <c r="M38" s="30">
        <f>M39</f>
        <v>223.1</v>
      </c>
      <c r="N38" s="36">
        <f t="shared" si="0"/>
        <v>110.22727272727273</v>
      </c>
    </row>
    <row r="39" spans="1:14" s="5" customFormat="1" ht="69.75" customHeight="1">
      <c r="A39" s="23" t="s">
        <v>29</v>
      </c>
      <c r="B39" s="23" t="s">
        <v>15</v>
      </c>
      <c r="C39" s="23" t="s">
        <v>37</v>
      </c>
      <c r="D39" s="23" t="s">
        <v>52</v>
      </c>
      <c r="E39" s="23" t="s">
        <v>11</v>
      </c>
      <c r="F39" s="23" t="s">
        <v>7</v>
      </c>
      <c r="G39" s="38" t="s">
        <v>53</v>
      </c>
      <c r="H39" s="38"/>
      <c r="I39" s="30">
        <v>202.4</v>
      </c>
      <c r="J39" s="18"/>
      <c r="K39" s="18"/>
      <c r="L39" s="18"/>
      <c r="M39" s="30">
        <v>223.1</v>
      </c>
      <c r="N39" s="36">
        <f t="shared" si="0"/>
        <v>110.22727272727273</v>
      </c>
    </row>
    <row r="40" spans="1:14" s="3" customFormat="1" ht="69" customHeight="1">
      <c r="A40" s="23" t="s">
        <v>29</v>
      </c>
      <c r="B40" s="23" t="s">
        <v>15</v>
      </c>
      <c r="C40" s="23" t="s">
        <v>9</v>
      </c>
      <c r="D40" s="23" t="s">
        <v>30</v>
      </c>
      <c r="E40" s="23" t="s">
        <v>11</v>
      </c>
      <c r="F40" s="23" t="s">
        <v>7</v>
      </c>
      <c r="G40" s="38" t="s">
        <v>38</v>
      </c>
      <c r="H40" s="38"/>
      <c r="I40" s="30">
        <f>I41</f>
        <v>107.9</v>
      </c>
      <c r="J40" s="18"/>
      <c r="K40" s="18"/>
      <c r="L40" s="18" t="e">
        <f>#REF!-#REF!</f>
        <v>#REF!</v>
      </c>
      <c r="M40" s="30">
        <f>M41</f>
        <v>115.8</v>
      </c>
      <c r="N40" s="36">
        <f t="shared" si="0"/>
        <v>107.32159406858202</v>
      </c>
    </row>
    <row r="41" spans="1:14" s="3" customFormat="1" ht="60.75" customHeight="1">
      <c r="A41" s="23" t="s">
        <v>29</v>
      </c>
      <c r="B41" s="23" t="s">
        <v>15</v>
      </c>
      <c r="C41" s="23" t="s">
        <v>2</v>
      </c>
      <c r="D41" s="23" t="s">
        <v>52</v>
      </c>
      <c r="E41" s="23" t="s">
        <v>11</v>
      </c>
      <c r="F41" s="23" t="s">
        <v>7</v>
      </c>
      <c r="G41" s="38" t="s">
        <v>66</v>
      </c>
      <c r="H41" s="38"/>
      <c r="I41" s="30">
        <v>107.9</v>
      </c>
      <c r="J41" s="18"/>
      <c r="K41" s="18"/>
      <c r="L41" s="18" t="e">
        <f>#REF!-#REF!</f>
        <v>#REF!</v>
      </c>
      <c r="M41" s="30">
        <v>115.8</v>
      </c>
      <c r="N41" s="36">
        <f t="shared" si="0"/>
        <v>107.32159406858202</v>
      </c>
    </row>
    <row r="42" spans="1:14" s="3" customFormat="1" ht="29.25" customHeight="1">
      <c r="A42" s="22" t="s">
        <v>29</v>
      </c>
      <c r="B42" s="22" t="s">
        <v>52</v>
      </c>
      <c r="C42" s="22" t="s">
        <v>10</v>
      </c>
      <c r="D42" s="22" t="s">
        <v>30</v>
      </c>
      <c r="E42" s="22" t="s">
        <v>11</v>
      </c>
      <c r="F42" s="22" t="s">
        <v>26</v>
      </c>
      <c r="G42" s="39" t="s">
        <v>81</v>
      </c>
      <c r="H42" s="39"/>
      <c r="I42" s="29">
        <f>I43</f>
        <v>56.4</v>
      </c>
      <c r="J42" s="19"/>
      <c r="K42" s="19"/>
      <c r="L42" s="19"/>
      <c r="M42" s="29">
        <f>M43</f>
        <v>69.2</v>
      </c>
      <c r="N42" s="35">
        <f t="shared" si="0"/>
        <v>122.69503546099291</v>
      </c>
    </row>
    <row r="43" spans="1:14" s="3" customFormat="1" ht="24" customHeight="1">
      <c r="A43" s="23" t="s">
        <v>29</v>
      </c>
      <c r="B43" s="23" t="s">
        <v>52</v>
      </c>
      <c r="C43" s="23" t="s">
        <v>12</v>
      </c>
      <c r="D43" s="23" t="s">
        <v>30</v>
      </c>
      <c r="E43" s="23" t="s">
        <v>11</v>
      </c>
      <c r="F43" s="23" t="s">
        <v>83</v>
      </c>
      <c r="G43" s="38" t="s">
        <v>82</v>
      </c>
      <c r="H43" s="38"/>
      <c r="I43" s="30">
        <f>I44</f>
        <v>56.4</v>
      </c>
      <c r="J43" s="18"/>
      <c r="K43" s="18"/>
      <c r="L43" s="18"/>
      <c r="M43" s="30">
        <f>M44</f>
        <v>69.2</v>
      </c>
      <c r="N43" s="36">
        <f t="shared" si="0"/>
        <v>122.69503546099291</v>
      </c>
    </row>
    <row r="44" spans="1:14" s="3" customFormat="1" ht="42" customHeight="1">
      <c r="A44" s="23" t="s">
        <v>29</v>
      </c>
      <c r="B44" s="23" t="s">
        <v>52</v>
      </c>
      <c r="C44" s="23" t="s">
        <v>84</v>
      </c>
      <c r="D44" s="23" t="s">
        <v>52</v>
      </c>
      <c r="E44" s="23" t="s">
        <v>11</v>
      </c>
      <c r="F44" s="23" t="s">
        <v>83</v>
      </c>
      <c r="G44" s="40" t="s">
        <v>85</v>
      </c>
      <c r="H44" s="40"/>
      <c r="I44" s="30">
        <v>56.4</v>
      </c>
      <c r="J44" s="18"/>
      <c r="K44" s="18"/>
      <c r="L44" s="18"/>
      <c r="M44" s="30">
        <v>69.2</v>
      </c>
      <c r="N44" s="36">
        <f t="shared" si="0"/>
        <v>122.69503546099291</v>
      </c>
    </row>
    <row r="45" spans="1:14" s="3" customFormat="1" ht="27" customHeight="1">
      <c r="A45" s="23" t="s">
        <v>29</v>
      </c>
      <c r="B45" s="23" t="s">
        <v>107</v>
      </c>
      <c r="C45" s="23" t="s">
        <v>10</v>
      </c>
      <c r="D45" s="23" t="s">
        <v>30</v>
      </c>
      <c r="E45" s="23" t="s">
        <v>11</v>
      </c>
      <c r="F45" s="23" t="s">
        <v>26</v>
      </c>
      <c r="G45" s="74" t="s">
        <v>104</v>
      </c>
      <c r="H45" s="75"/>
      <c r="I45" s="29">
        <f>I46</f>
        <v>150</v>
      </c>
      <c r="J45" s="18"/>
      <c r="K45" s="18"/>
      <c r="L45" s="18"/>
      <c r="M45" s="29">
        <f>M46</f>
        <v>148.19999999999999</v>
      </c>
      <c r="N45" s="29">
        <f t="shared" si="0"/>
        <v>98.799999999999983</v>
      </c>
    </row>
    <row r="46" spans="1:14" s="3" customFormat="1" ht="30.75" customHeight="1">
      <c r="A46" s="23" t="s">
        <v>29</v>
      </c>
      <c r="B46" s="23" t="s">
        <v>107</v>
      </c>
      <c r="C46" s="23" t="s">
        <v>54</v>
      </c>
      <c r="D46" s="23" t="s">
        <v>30</v>
      </c>
      <c r="E46" s="23" t="s">
        <v>11</v>
      </c>
      <c r="F46" s="23" t="s">
        <v>108</v>
      </c>
      <c r="G46" s="76" t="s">
        <v>105</v>
      </c>
      <c r="H46" s="77"/>
      <c r="I46" s="30">
        <f>I47</f>
        <v>150</v>
      </c>
      <c r="J46" s="18"/>
      <c r="K46" s="18"/>
      <c r="L46" s="18"/>
      <c r="M46" s="30">
        <f>M47</f>
        <v>148.19999999999999</v>
      </c>
      <c r="N46" s="30">
        <f t="shared" si="0"/>
        <v>98.799999999999983</v>
      </c>
    </row>
    <row r="47" spans="1:14" s="3" customFormat="1" ht="47.25" customHeight="1">
      <c r="A47" s="23" t="s">
        <v>29</v>
      </c>
      <c r="B47" s="23" t="s">
        <v>107</v>
      </c>
      <c r="C47" s="23" t="s">
        <v>109</v>
      </c>
      <c r="D47" s="23" t="s">
        <v>17</v>
      </c>
      <c r="E47" s="23" t="s">
        <v>11</v>
      </c>
      <c r="F47" s="23" t="s">
        <v>108</v>
      </c>
      <c r="G47" s="76" t="s">
        <v>106</v>
      </c>
      <c r="H47" s="77"/>
      <c r="I47" s="30">
        <v>150</v>
      </c>
      <c r="J47" s="18"/>
      <c r="K47" s="18"/>
      <c r="L47" s="18"/>
      <c r="M47" s="30">
        <v>148.19999999999999</v>
      </c>
      <c r="N47" s="30">
        <f t="shared" si="0"/>
        <v>98.799999999999983</v>
      </c>
    </row>
    <row r="48" spans="1:14" s="3" customFormat="1" ht="30.75" customHeight="1">
      <c r="A48" s="23" t="s">
        <v>29</v>
      </c>
      <c r="B48" s="23" t="s">
        <v>102</v>
      </c>
      <c r="C48" s="23" t="s">
        <v>10</v>
      </c>
      <c r="D48" s="23" t="s">
        <v>30</v>
      </c>
      <c r="E48" s="23" t="s">
        <v>11</v>
      </c>
      <c r="F48" s="23" t="s">
        <v>26</v>
      </c>
      <c r="G48" s="74" t="s">
        <v>101</v>
      </c>
      <c r="H48" s="75"/>
      <c r="I48" s="29">
        <f>I49</f>
        <v>5</v>
      </c>
      <c r="J48" s="18"/>
      <c r="K48" s="18"/>
      <c r="L48" s="18"/>
      <c r="M48" s="29">
        <f>M49</f>
        <v>4</v>
      </c>
      <c r="N48" s="29">
        <f t="shared" si="0"/>
        <v>80</v>
      </c>
    </row>
    <row r="49" spans="1:14" s="3" customFormat="1" ht="52.5" customHeight="1">
      <c r="A49" s="23" t="s">
        <v>29</v>
      </c>
      <c r="B49" s="23" t="s">
        <v>102</v>
      </c>
      <c r="C49" s="23" t="s">
        <v>112</v>
      </c>
      <c r="D49" s="23" t="s">
        <v>30</v>
      </c>
      <c r="E49" s="23" t="s">
        <v>11</v>
      </c>
      <c r="F49" s="23" t="s">
        <v>103</v>
      </c>
      <c r="G49" s="78" t="s">
        <v>114</v>
      </c>
      <c r="H49" s="79"/>
      <c r="I49" s="30">
        <v>5</v>
      </c>
      <c r="J49" s="18"/>
      <c r="K49" s="18"/>
      <c r="L49" s="18"/>
      <c r="M49" s="30">
        <v>4</v>
      </c>
      <c r="N49" s="30">
        <f t="shared" si="0"/>
        <v>80</v>
      </c>
    </row>
    <row r="50" spans="1:14" s="3" customFormat="1" ht="75.75" customHeight="1">
      <c r="A50" s="23" t="s">
        <v>29</v>
      </c>
      <c r="B50" s="23" t="s">
        <v>102</v>
      </c>
      <c r="C50" s="23" t="s">
        <v>112</v>
      </c>
      <c r="D50" s="23" t="s">
        <v>16</v>
      </c>
      <c r="E50" s="23" t="s">
        <v>113</v>
      </c>
      <c r="F50" s="23" t="s">
        <v>103</v>
      </c>
      <c r="G50" s="78" t="s">
        <v>115</v>
      </c>
      <c r="H50" s="79"/>
      <c r="I50" s="30">
        <v>5</v>
      </c>
      <c r="J50" s="18"/>
      <c r="K50" s="18"/>
      <c r="L50" s="18"/>
      <c r="M50" s="30">
        <v>4</v>
      </c>
      <c r="N50" s="30">
        <f t="shared" si="0"/>
        <v>80</v>
      </c>
    </row>
    <row r="51" spans="1:14" s="5" customFormat="1" ht="20.100000000000001" customHeight="1">
      <c r="A51" s="22" t="s">
        <v>31</v>
      </c>
      <c r="B51" s="22" t="s">
        <v>30</v>
      </c>
      <c r="C51" s="22" t="s">
        <v>10</v>
      </c>
      <c r="D51" s="22" t="s">
        <v>30</v>
      </c>
      <c r="E51" s="22" t="s">
        <v>11</v>
      </c>
      <c r="F51" s="22" t="s">
        <v>26</v>
      </c>
      <c r="G51" s="43" t="s">
        <v>1</v>
      </c>
      <c r="H51" s="43"/>
      <c r="I51" s="26">
        <f>I52</f>
        <v>76917.200000000012</v>
      </c>
      <c r="J51" s="13" t="e">
        <f>#REF!+#REF!+#REF!</f>
        <v>#REF!</v>
      </c>
      <c r="K51" s="13" t="e">
        <f>#REF!+#REF!+#REF!</f>
        <v>#REF!</v>
      </c>
      <c r="L51" s="13" t="e">
        <f>#REF!+#REF!+#REF!</f>
        <v>#REF!</v>
      </c>
      <c r="M51" s="26">
        <f>M52</f>
        <v>76917.200000000012</v>
      </c>
      <c r="N51" s="29">
        <f t="shared" si="0"/>
        <v>100</v>
      </c>
    </row>
    <row r="52" spans="1:14" s="5" customFormat="1" ht="31.5" customHeight="1">
      <c r="A52" s="23" t="s">
        <v>31</v>
      </c>
      <c r="B52" s="23" t="s">
        <v>14</v>
      </c>
      <c r="C52" s="23" t="s">
        <v>10</v>
      </c>
      <c r="D52" s="23" t="s">
        <v>30</v>
      </c>
      <c r="E52" s="23" t="s">
        <v>11</v>
      </c>
      <c r="F52" s="23" t="s">
        <v>26</v>
      </c>
      <c r="G52" s="53" t="s">
        <v>18</v>
      </c>
      <c r="H52" s="53"/>
      <c r="I52" s="24">
        <f>I53+I56</f>
        <v>76917.200000000012</v>
      </c>
      <c r="J52" s="15" t="e">
        <f>#REF!+#REF!</f>
        <v>#REF!</v>
      </c>
      <c r="K52" s="15" t="e">
        <f>#REF!+#REF!</f>
        <v>#REF!</v>
      </c>
      <c r="L52" s="15" t="e">
        <f>#REF!+#REF!</f>
        <v>#REF!</v>
      </c>
      <c r="M52" s="24">
        <f>M53+M56</f>
        <v>76917.200000000012</v>
      </c>
      <c r="N52" s="29">
        <f t="shared" si="0"/>
        <v>100</v>
      </c>
    </row>
    <row r="53" spans="1:14" s="5" customFormat="1" ht="25.5" customHeight="1">
      <c r="A53" s="22" t="s">
        <v>31</v>
      </c>
      <c r="B53" s="22" t="s">
        <v>14</v>
      </c>
      <c r="C53" s="22" t="s">
        <v>74</v>
      </c>
      <c r="D53" s="22" t="s">
        <v>30</v>
      </c>
      <c r="E53" s="22" t="s">
        <v>11</v>
      </c>
      <c r="F53" s="22" t="s">
        <v>91</v>
      </c>
      <c r="G53" s="54" t="s">
        <v>75</v>
      </c>
      <c r="H53" s="54"/>
      <c r="I53" s="24">
        <f>I54</f>
        <v>489.6</v>
      </c>
      <c r="J53" s="18"/>
      <c r="K53" s="18"/>
      <c r="L53" s="18"/>
      <c r="M53" s="24">
        <f>M54</f>
        <v>489.6</v>
      </c>
      <c r="N53" s="29">
        <f t="shared" si="0"/>
        <v>100</v>
      </c>
    </row>
    <row r="54" spans="1:14" s="5" customFormat="1" ht="18.75" customHeight="1">
      <c r="A54" s="23" t="s">
        <v>31</v>
      </c>
      <c r="B54" s="23" t="s">
        <v>14</v>
      </c>
      <c r="C54" s="23" t="s">
        <v>126</v>
      </c>
      <c r="D54" s="23" t="s">
        <v>30</v>
      </c>
      <c r="E54" s="23" t="s">
        <v>11</v>
      </c>
      <c r="F54" s="23" t="s">
        <v>91</v>
      </c>
      <c r="G54" s="38" t="s">
        <v>48</v>
      </c>
      <c r="H54" s="38"/>
      <c r="I54" s="25">
        <f>I55</f>
        <v>489.6</v>
      </c>
      <c r="J54" s="18"/>
      <c r="K54" s="18"/>
      <c r="L54" s="18"/>
      <c r="M54" s="25">
        <f>M55</f>
        <v>489.6</v>
      </c>
      <c r="N54" s="30">
        <f t="shared" si="0"/>
        <v>100</v>
      </c>
    </row>
    <row r="55" spans="1:14" s="5" customFormat="1" ht="34.5" customHeight="1">
      <c r="A55" s="23" t="s">
        <v>31</v>
      </c>
      <c r="B55" s="23" t="s">
        <v>14</v>
      </c>
      <c r="C55" s="23" t="s">
        <v>126</v>
      </c>
      <c r="D55" s="23" t="s">
        <v>52</v>
      </c>
      <c r="E55" s="23" t="s">
        <v>11</v>
      </c>
      <c r="F55" s="23" t="s">
        <v>91</v>
      </c>
      <c r="G55" s="38" t="s">
        <v>127</v>
      </c>
      <c r="H55" s="38"/>
      <c r="I55" s="25">
        <v>489.6</v>
      </c>
      <c r="J55" s="18"/>
      <c r="K55" s="18"/>
      <c r="L55" s="18"/>
      <c r="M55" s="25">
        <v>489.6</v>
      </c>
      <c r="N55" s="30">
        <f t="shared" si="0"/>
        <v>100</v>
      </c>
    </row>
    <row r="56" spans="1:14" s="5" customFormat="1" ht="40.5" customHeight="1">
      <c r="A56" s="22" t="s">
        <v>31</v>
      </c>
      <c r="B56" s="22" t="s">
        <v>14</v>
      </c>
      <c r="C56" s="22" t="s">
        <v>89</v>
      </c>
      <c r="D56" s="22" t="s">
        <v>30</v>
      </c>
      <c r="E56" s="22" t="s">
        <v>11</v>
      </c>
      <c r="F56" s="22" t="s">
        <v>91</v>
      </c>
      <c r="G56" s="54" t="s">
        <v>90</v>
      </c>
      <c r="H56" s="54"/>
      <c r="I56" s="24">
        <f>I57+I59+I61</f>
        <v>76427.600000000006</v>
      </c>
      <c r="J56" s="24" t="e">
        <f>#REF!+J57+#REF!</f>
        <v>#REF!</v>
      </c>
      <c r="K56" s="24" t="e">
        <f>#REF!+K57+#REF!</f>
        <v>#REF!</v>
      </c>
      <c r="L56" s="24" t="e">
        <f>#REF!+L57+#REF!</f>
        <v>#REF!</v>
      </c>
      <c r="M56" s="24">
        <f>M57+M59+M61</f>
        <v>76427.600000000006</v>
      </c>
      <c r="N56" s="29">
        <f t="shared" si="0"/>
        <v>100</v>
      </c>
    </row>
    <row r="57" spans="1:14" s="5" customFormat="1" ht="45" customHeight="1">
      <c r="A57" s="23" t="s">
        <v>31</v>
      </c>
      <c r="B57" s="23" t="s">
        <v>14</v>
      </c>
      <c r="C57" s="23" t="s">
        <v>86</v>
      </c>
      <c r="D57" s="23" t="s">
        <v>30</v>
      </c>
      <c r="E57" s="23" t="s">
        <v>11</v>
      </c>
      <c r="F57" s="23" t="s">
        <v>91</v>
      </c>
      <c r="G57" s="51" t="s">
        <v>88</v>
      </c>
      <c r="H57" s="51"/>
      <c r="I57" s="28">
        <f>I58</f>
        <v>5384.6</v>
      </c>
      <c r="J57" s="20"/>
      <c r="K57" s="20"/>
      <c r="L57" s="20"/>
      <c r="M57" s="28">
        <f>M58</f>
        <v>5384.6</v>
      </c>
      <c r="N57" s="30">
        <f t="shared" si="0"/>
        <v>100</v>
      </c>
    </row>
    <row r="58" spans="1:14" s="5" customFormat="1" ht="45" customHeight="1">
      <c r="A58" s="23" t="s">
        <v>31</v>
      </c>
      <c r="B58" s="23" t="s">
        <v>14</v>
      </c>
      <c r="C58" s="23" t="s">
        <v>86</v>
      </c>
      <c r="D58" s="23" t="s">
        <v>52</v>
      </c>
      <c r="E58" s="23" t="s">
        <v>11</v>
      </c>
      <c r="F58" s="23" t="s">
        <v>91</v>
      </c>
      <c r="G58" s="51" t="s">
        <v>87</v>
      </c>
      <c r="H58" s="51"/>
      <c r="I58" s="28">
        <f>2709.7+2674.9</f>
        <v>5384.6</v>
      </c>
      <c r="J58" s="18"/>
      <c r="K58" s="18"/>
      <c r="L58" s="18"/>
      <c r="M58" s="28">
        <f>2709.7+2674.9</f>
        <v>5384.6</v>
      </c>
      <c r="N58" s="30">
        <f t="shared" si="0"/>
        <v>100</v>
      </c>
    </row>
    <row r="59" spans="1:14" s="5" customFormat="1" ht="57.75" customHeight="1">
      <c r="A59" s="23" t="s">
        <v>31</v>
      </c>
      <c r="B59" s="23" t="s">
        <v>14</v>
      </c>
      <c r="C59" s="23" t="s">
        <v>116</v>
      </c>
      <c r="D59" s="23" t="s">
        <v>30</v>
      </c>
      <c r="E59" s="23" t="s">
        <v>11</v>
      </c>
      <c r="F59" s="23" t="s">
        <v>91</v>
      </c>
      <c r="G59" s="51" t="s">
        <v>118</v>
      </c>
      <c r="H59" s="51"/>
      <c r="I59" s="28">
        <f>I60</f>
        <v>70000</v>
      </c>
      <c r="J59" s="18"/>
      <c r="K59" s="18"/>
      <c r="L59" s="18"/>
      <c r="M59" s="28">
        <f>M60</f>
        <v>70000</v>
      </c>
      <c r="N59" s="30">
        <f t="shared" si="0"/>
        <v>100</v>
      </c>
    </row>
    <row r="60" spans="1:14" s="5" customFormat="1" ht="57.75" customHeight="1">
      <c r="A60" s="23" t="s">
        <v>31</v>
      </c>
      <c r="B60" s="23" t="s">
        <v>14</v>
      </c>
      <c r="C60" s="23" t="s">
        <v>116</v>
      </c>
      <c r="D60" s="23" t="s">
        <v>52</v>
      </c>
      <c r="E60" s="23" t="s">
        <v>11</v>
      </c>
      <c r="F60" s="23" t="s">
        <v>91</v>
      </c>
      <c r="G60" s="51" t="s">
        <v>117</v>
      </c>
      <c r="H60" s="51"/>
      <c r="I60" s="28">
        <v>70000</v>
      </c>
      <c r="J60" s="18"/>
      <c r="K60" s="18"/>
      <c r="L60" s="18"/>
      <c r="M60" s="28">
        <v>70000</v>
      </c>
      <c r="N60" s="30">
        <f t="shared" si="0"/>
        <v>100</v>
      </c>
    </row>
    <row r="61" spans="1:14" s="5" customFormat="1" ht="32.25" customHeight="1">
      <c r="A61" s="23" t="s">
        <v>31</v>
      </c>
      <c r="B61" s="23" t="s">
        <v>14</v>
      </c>
      <c r="C61" s="23" t="s">
        <v>78</v>
      </c>
      <c r="D61" s="23" t="s">
        <v>30</v>
      </c>
      <c r="E61" s="23" t="s">
        <v>11</v>
      </c>
      <c r="F61" s="23" t="s">
        <v>91</v>
      </c>
      <c r="G61" s="51" t="s">
        <v>79</v>
      </c>
      <c r="H61" s="51"/>
      <c r="I61" s="28">
        <f>I62</f>
        <v>1043</v>
      </c>
      <c r="J61" s="18"/>
      <c r="K61" s="18"/>
      <c r="L61" s="18"/>
      <c r="M61" s="28">
        <f>M62</f>
        <v>1043</v>
      </c>
      <c r="N61" s="30">
        <f t="shared" si="0"/>
        <v>100</v>
      </c>
    </row>
    <row r="62" spans="1:14" s="5" customFormat="1" ht="39" customHeight="1">
      <c r="A62" s="23" t="s">
        <v>31</v>
      </c>
      <c r="B62" s="23" t="s">
        <v>14</v>
      </c>
      <c r="C62" s="23" t="s">
        <v>78</v>
      </c>
      <c r="D62" s="23" t="s">
        <v>52</v>
      </c>
      <c r="E62" s="23" t="s">
        <v>11</v>
      </c>
      <c r="F62" s="23" t="s">
        <v>91</v>
      </c>
      <c r="G62" s="51" t="s">
        <v>119</v>
      </c>
      <c r="H62" s="51"/>
      <c r="I62" s="28">
        <v>1043</v>
      </c>
      <c r="J62" s="18"/>
      <c r="K62" s="18"/>
      <c r="L62" s="18"/>
      <c r="M62" s="28">
        <v>1043</v>
      </c>
      <c r="N62" s="30">
        <f t="shared" si="0"/>
        <v>100</v>
      </c>
    </row>
    <row r="63" spans="1:14" ht="20.100000000000001" hidden="1" customHeight="1">
      <c r="A63" s="22" t="s">
        <v>31</v>
      </c>
      <c r="B63" s="22" t="s">
        <v>14</v>
      </c>
      <c r="C63" s="22" t="s">
        <v>76</v>
      </c>
      <c r="D63" s="22" t="s">
        <v>30</v>
      </c>
      <c r="E63" s="22" t="s">
        <v>11</v>
      </c>
      <c r="F63" s="22" t="s">
        <v>26</v>
      </c>
      <c r="G63" s="49" t="s">
        <v>77</v>
      </c>
      <c r="H63" s="50"/>
      <c r="I63" s="27">
        <f>I64</f>
        <v>0</v>
      </c>
      <c r="M63" s="27">
        <f>M64</f>
        <v>0</v>
      </c>
      <c r="N63" s="30" t="e">
        <f t="shared" si="0"/>
        <v>#DIV/0!</v>
      </c>
    </row>
    <row r="64" spans="1:14" ht="15" hidden="1" customHeight="1">
      <c r="A64" s="23" t="s">
        <v>31</v>
      </c>
      <c r="B64" s="23" t="s">
        <v>14</v>
      </c>
      <c r="C64" s="23" t="s">
        <v>78</v>
      </c>
      <c r="D64" s="23" t="s">
        <v>30</v>
      </c>
      <c r="E64" s="23" t="s">
        <v>11</v>
      </c>
      <c r="F64" s="23" t="s">
        <v>91</v>
      </c>
      <c r="G64" s="47" t="s">
        <v>79</v>
      </c>
      <c r="H64" s="48"/>
      <c r="I64" s="28">
        <f>I65</f>
        <v>0</v>
      </c>
      <c r="M64" s="28">
        <f>M65</f>
        <v>0</v>
      </c>
      <c r="N64" s="30" t="e">
        <f t="shared" si="0"/>
        <v>#DIV/0!</v>
      </c>
    </row>
    <row r="65" spans="1:14" ht="22.5" hidden="1" customHeight="1">
      <c r="A65" s="23" t="s">
        <v>31</v>
      </c>
      <c r="B65" s="23" t="s">
        <v>14</v>
      </c>
      <c r="C65" s="23" t="s">
        <v>78</v>
      </c>
      <c r="D65" s="23" t="s">
        <v>52</v>
      </c>
      <c r="E65" s="23" t="s">
        <v>11</v>
      </c>
      <c r="F65" s="23" t="s">
        <v>91</v>
      </c>
      <c r="G65" s="47" t="s">
        <v>80</v>
      </c>
      <c r="H65" s="48"/>
      <c r="I65" s="28">
        <v>0</v>
      </c>
      <c r="M65" s="28">
        <v>0</v>
      </c>
      <c r="N65" s="30" t="e">
        <f t="shared" si="0"/>
        <v>#DIV/0!</v>
      </c>
    </row>
    <row r="66" spans="1:14" ht="20.100000000000001" customHeight="1">
      <c r="A66" s="52" t="s">
        <v>92</v>
      </c>
      <c r="B66" s="52"/>
      <c r="C66" s="52"/>
      <c r="D66" s="52"/>
      <c r="E66" s="52"/>
      <c r="F66" s="52"/>
      <c r="G66" s="52"/>
      <c r="H66" s="52"/>
      <c r="I66" s="34">
        <f>I7+I51+I63</f>
        <v>104741.80000000002</v>
      </c>
      <c r="M66" s="34">
        <f>M7+M51+M63</f>
        <v>107452.50000000001</v>
      </c>
      <c r="N66" s="35">
        <f t="shared" si="0"/>
        <v>102.58798302110523</v>
      </c>
    </row>
    <row r="67" spans="1:14" ht="20.100000000000001" customHeight="1">
      <c r="A67" s="4"/>
      <c r="B67" s="4"/>
      <c r="C67" s="10"/>
      <c r="D67" s="4"/>
      <c r="E67" s="4"/>
      <c r="F67" s="4"/>
      <c r="G67" s="4"/>
      <c r="H67" s="4"/>
      <c r="I67" s="4"/>
    </row>
    <row r="68" spans="1:14" ht="20.100000000000001" customHeight="1">
      <c r="A68" s="4"/>
      <c r="B68" s="4"/>
      <c r="C68" s="10"/>
      <c r="D68" s="4"/>
      <c r="E68" s="4"/>
      <c r="F68" s="4"/>
      <c r="G68" s="4"/>
      <c r="H68" s="4"/>
      <c r="I68" s="4"/>
    </row>
    <row r="69" spans="1:14" ht="20.100000000000001" customHeight="1">
      <c r="A69" s="4"/>
      <c r="B69" s="4"/>
      <c r="C69" s="10"/>
      <c r="D69" s="4"/>
      <c r="E69" s="4"/>
      <c r="F69" s="4"/>
      <c r="G69" s="4"/>
      <c r="H69" s="4"/>
      <c r="I69" s="4"/>
    </row>
    <row r="70" spans="1:14" ht="20.100000000000001" customHeight="1">
      <c r="A70" s="4"/>
      <c r="B70" s="4"/>
      <c r="C70" s="10"/>
      <c r="D70" s="4"/>
      <c r="E70" s="4"/>
      <c r="F70" s="4"/>
      <c r="G70" s="4"/>
      <c r="H70" s="4"/>
      <c r="I70" s="4"/>
    </row>
    <row r="71" spans="1:14" ht="20.100000000000001" customHeight="1">
      <c r="A71" s="4"/>
      <c r="B71" s="4"/>
      <c r="C71" s="10"/>
      <c r="D71" s="4"/>
      <c r="E71" s="4"/>
      <c r="F71" s="4"/>
      <c r="G71" s="4"/>
      <c r="H71" s="4"/>
      <c r="I71" s="4"/>
    </row>
  </sheetData>
  <mergeCells count="71">
    <mergeCell ref="G42:H42"/>
    <mergeCell ref="G43:H43"/>
    <mergeCell ref="G30:H30"/>
    <mergeCell ref="G13:H13"/>
    <mergeCell ref="G14:H14"/>
    <mergeCell ref="G15:H15"/>
    <mergeCell ref="G28:H28"/>
    <mergeCell ref="G27:H27"/>
    <mergeCell ref="G31:H31"/>
    <mergeCell ref="G36:H36"/>
    <mergeCell ref="G34:H34"/>
    <mergeCell ref="G40:H40"/>
    <mergeCell ref="G39:H39"/>
    <mergeCell ref="G38:H38"/>
    <mergeCell ref="G32:H32"/>
    <mergeCell ref="A4:D5"/>
    <mergeCell ref="G4:H6"/>
    <mergeCell ref="I5:I6"/>
    <mergeCell ref="G59:H59"/>
    <mergeCell ref="G58:H58"/>
    <mergeCell ref="I4:N4"/>
    <mergeCell ref="M5:M6"/>
    <mergeCell ref="N5:N6"/>
    <mergeCell ref="G48:H48"/>
    <mergeCell ref="G45:H45"/>
    <mergeCell ref="G46:H46"/>
    <mergeCell ref="G47:H47"/>
    <mergeCell ref="G41:H41"/>
    <mergeCell ref="G25:H25"/>
    <mergeCell ref="G50:H50"/>
    <mergeCell ref="G49:H49"/>
    <mergeCell ref="A66:H66"/>
    <mergeCell ref="G21:H21"/>
    <mergeCell ref="G20:H20"/>
    <mergeCell ref="G19:H19"/>
    <mergeCell ref="G51:H51"/>
    <mergeCell ref="G52:H52"/>
    <mergeCell ref="G37:H37"/>
    <mergeCell ref="G53:H53"/>
    <mergeCell ref="G35:H35"/>
    <mergeCell ref="G26:H26"/>
    <mergeCell ref="G56:H56"/>
    <mergeCell ref="G23:H23"/>
    <mergeCell ref="G22:H22"/>
    <mergeCell ref="G24:H24"/>
    <mergeCell ref="G33:H33"/>
    <mergeCell ref="G29:H29"/>
    <mergeCell ref="G65:H65"/>
    <mergeCell ref="G54:H54"/>
    <mergeCell ref="G63:H63"/>
    <mergeCell ref="G64:H64"/>
    <mergeCell ref="G57:H57"/>
    <mergeCell ref="G62:H62"/>
    <mergeCell ref="G61:H61"/>
    <mergeCell ref="G60:H60"/>
    <mergeCell ref="H1:M1"/>
    <mergeCell ref="G55:H55"/>
    <mergeCell ref="G11:H11"/>
    <mergeCell ref="G12:H12"/>
    <mergeCell ref="G17:H17"/>
    <mergeCell ref="G16:H16"/>
    <mergeCell ref="G44:H44"/>
    <mergeCell ref="L5:L6"/>
    <mergeCell ref="A2:N2"/>
    <mergeCell ref="G7:H7"/>
    <mergeCell ref="G8:H8"/>
    <mergeCell ref="G10:H10"/>
    <mergeCell ref="G9:H9"/>
    <mergeCell ref="G18:H18"/>
    <mergeCell ref="F4:F6"/>
    <mergeCell ref="E4:E6"/>
  </mergeCells>
  <phoneticPr fontId="7" type="noConversion"/>
  <printOptions horizontalCentered="1"/>
  <pageMargins left="0.39370078740157483" right="0.39370078740157483" top="0.59055118110236227" bottom="0.35433070866141736" header="0" footer="0"/>
  <pageSetup paperSize="9" scale="62" fitToWidth="0" fitToHeight="0" orientation="portrait" useFirstPageNumber="1" r:id="rId1"/>
  <headerFooter alignWithMargins="0">
    <oddFooter>Страница &amp;P из &amp;N</oddFooter>
  </headerFooter>
  <rowBreaks count="1" manualBreakCount="1">
    <brk id="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Вяльсова С.</dc:creator>
  <cp:lastModifiedBy>Elena</cp:lastModifiedBy>
  <cp:lastPrinted>2024-01-31T11:32:28Z</cp:lastPrinted>
  <dcterms:created xsi:type="dcterms:W3CDTF">2001-04-26T07:34:20Z</dcterms:created>
  <dcterms:modified xsi:type="dcterms:W3CDTF">2024-06-03T06:15:04Z</dcterms:modified>
</cp:coreProperties>
</file>